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Yasuko\Desktop\ohya shipping\SCHEDULE\"/>
    </mc:Choice>
  </mc:AlternateContent>
  <xr:revisionPtr revIDLastSave="0" documentId="13_ncr:1_{72BEDDC6-8C61-41D0-B6C7-CF72AC92B398}" xr6:coauthVersionLast="47" xr6:coauthVersionMax="47" xr10:uidLastSave="{00000000-0000-0000-0000-000000000000}"/>
  <bookViews>
    <workbookView xWindow="2040" yWindow="570" windowWidth="21240" windowHeight="15030" tabRatio="699" firstSheet="39" activeTab="42" xr2:uid="{00000000-000D-0000-FFFF-FFFF00000000}"/>
  </bookViews>
  <sheets>
    <sheet name="COVER" sheetId="43709" r:id="rId1"/>
    <sheet name="3月" sheetId="43711" r:id="rId2"/>
    <sheet name="4月 " sheetId="43712" r:id="rId3"/>
    <sheet name="5月" sheetId="43713" r:id="rId4"/>
    <sheet name="6月 " sheetId="43716" r:id="rId5"/>
    <sheet name="7月  " sheetId="43717" r:id="rId6"/>
    <sheet name="9月  " sheetId="43720" r:id="rId7"/>
    <sheet name="10月 " sheetId="43721" r:id="rId8"/>
    <sheet name="8月 " sheetId="43718" r:id="rId9"/>
    <sheet name="11月" sheetId="43722" r:id="rId10"/>
    <sheet name="12月" sheetId="43723" r:id="rId11"/>
    <sheet name="2020年1月" sheetId="43724" r:id="rId12"/>
    <sheet name="2020年2月" sheetId="43725" r:id="rId13"/>
    <sheet name="2020年3月" sheetId="43726" r:id="rId14"/>
    <sheet name="2020年4月" sheetId="43727" r:id="rId15"/>
    <sheet name="2020年6月" sheetId="43728" r:id="rId16"/>
    <sheet name="6月  インターナショナル" sheetId="43714" r:id="rId17"/>
    <sheet name="Sheet1" sheetId="43732" r:id="rId18"/>
    <sheet name="7月　インターナショナル " sheetId="43715" r:id="rId19"/>
    <sheet name="2020年8月" sheetId="43729" r:id="rId20"/>
    <sheet name="2020年９月" sheetId="43730" r:id="rId21"/>
    <sheet name="2020年10月" sheetId="43731" r:id="rId22"/>
    <sheet name="2020年11月" sheetId="43733" r:id="rId23"/>
    <sheet name="2020年12月" sheetId="43734" r:id="rId24"/>
    <sheet name="2021年1月" sheetId="43735" r:id="rId25"/>
    <sheet name="2021年2月" sheetId="43736" r:id="rId26"/>
    <sheet name="2021年3" sheetId="43738" r:id="rId27"/>
    <sheet name="2021年4月" sheetId="43737" r:id="rId28"/>
    <sheet name="2021年5月" sheetId="43739" r:id="rId29"/>
    <sheet name="2021年6月" sheetId="43741" r:id="rId30"/>
    <sheet name="2021年6月 (2)" sheetId="43744" r:id="rId31"/>
    <sheet name="2021年7月" sheetId="43745" r:id="rId32"/>
    <sheet name="2021年8月" sheetId="43746" r:id="rId33"/>
    <sheet name="2021年9月" sheetId="43750" r:id="rId34"/>
    <sheet name="2021年9-10月" sheetId="43747" r:id="rId35"/>
    <sheet name="2021年10-11月" sheetId="43751" r:id="rId36"/>
    <sheet name="2021年11‐12月" sheetId="43752" r:id="rId37"/>
    <sheet name="2021年12月 -2022年１月" sheetId="43753" r:id="rId38"/>
    <sheet name="2022年1月 -2022年2月 " sheetId="43754" r:id="rId39"/>
    <sheet name="2022年1月 -2022年2月  (REVISED)" sheetId="43755" r:id="rId40"/>
    <sheet name="2022年4月" sheetId="43756" r:id="rId41"/>
    <sheet name="2022年5月" sheetId="43757" r:id="rId42"/>
    <sheet name="2022年6月" sheetId="43758" r:id="rId43"/>
    <sheet name="Sheet6" sheetId="43748" r:id="rId44"/>
    <sheet name="Sheet3" sheetId="43742" r:id="rId45"/>
    <sheet name="Sheet2" sheetId="43740" r:id="rId46"/>
    <sheet name="Sheet4" sheetId="43743" r:id="rId47"/>
  </sheets>
  <definedNames>
    <definedName name="_xlnm.Print_Area" localSheetId="7">'10月 '!$A$1:$R$41</definedName>
    <definedName name="_xlnm.Print_Area" localSheetId="9">'11月'!$A$1:$R$41</definedName>
    <definedName name="_xlnm.Print_Area" localSheetId="10">'12月'!$A$1:$R$41</definedName>
    <definedName name="_xlnm.Print_Area" localSheetId="21">'2020年10月'!$A$1:$R$41</definedName>
    <definedName name="_xlnm.Print_Area" localSheetId="11">'2020年1月'!$A$1:$R$41</definedName>
    <definedName name="_xlnm.Print_Area" localSheetId="12">'2020年2月'!$A$1:$R$41</definedName>
    <definedName name="_xlnm.Print_Area" localSheetId="13">'2020年3月'!$A$1:$R$41</definedName>
    <definedName name="_xlnm.Print_Area" localSheetId="14">'2020年4月'!$A$1:$R$41</definedName>
    <definedName name="_xlnm.Print_Area" localSheetId="15">'2020年6月'!$A$1:$R$41</definedName>
    <definedName name="_xlnm.Print_Area" localSheetId="19">'2020年8月'!$A$1:$R$41</definedName>
    <definedName name="_xlnm.Print_Area" localSheetId="20">'2020年９月'!$A$1:$R$41</definedName>
    <definedName name="_xlnm.Print_Area" localSheetId="35">'2021年10-11月'!$A$1:$J$33</definedName>
    <definedName name="_xlnm.Print_Area" localSheetId="36">'2021年11‐12月'!$A$1:$J$33</definedName>
    <definedName name="_xlnm.Print_Area" localSheetId="37">'2021年12月 -2022年１月'!$A$1:$J$35</definedName>
    <definedName name="_xlnm.Print_Area" localSheetId="28">'2021年5月'!$A$1:$J$32</definedName>
    <definedName name="_xlnm.Print_Area" localSheetId="29">'2021年6月'!$A$1:$J$33</definedName>
    <definedName name="_xlnm.Print_Area" localSheetId="30">'2021年6月 (2)'!$A$1:$J$33</definedName>
    <definedName name="_xlnm.Print_Area" localSheetId="31">'2021年7月'!$A$1:$J$31</definedName>
    <definedName name="_xlnm.Print_Area" localSheetId="32">'2021年8月'!$A$1:$J$33</definedName>
    <definedName name="_xlnm.Print_Area" localSheetId="34">'2021年9-10月'!$A$1:$J$33</definedName>
    <definedName name="_xlnm.Print_Area" localSheetId="33">'2021年9月'!$A$1:$J$33</definedName>
    <definedName name="_xlnm.Print_Area" localSheetId="38">'2022年1月 -2022年2月 '!$A$1:$J$35</definedName>
    <definedName name="_xlnm.Print_Area" localSheetId="39">'2022年1月 -2022年2月  (REVISED)'!$A$1:$J$35</definedName>
    <definedName name="_xlnm.Print_Area" localSheetId="40">'2022年4月'!$A$1:$J$34</definedName>
    <definedName name="_xlnm.Print_Area" localSheetId="41">'2022年5月'!$A$1:$J$34</definedName>
    <definedName name="_xlnm.Print_Area" localSheetId="42">'2022年6月'!$A$1:$J$34</definedName>
    <definedName name="_xlnm.Print_Area" localSheetId="1">'3月'!$A$1:$R$44</definedName>
    <definedName name="_xlnm.Print_Area" localSheetId="2">'4月 '!$A$1:$R$41</definedName>
    <definedName name="_xlnm.Print_Area" localSheetId="3">'5月'!$A$1:$R$40</definedName>
    <definedName name="_xlnm.Print_Area" localSheetId="4">'6月 '!$A$1:$R$41</definedName>
    <definedName name="_xlnm.Print_Area" localSheetId="16">'6月  インターナショナル'!$A$1:$P$31</definedName>
    <definedName name="_xlnm.Print_Area" localSheetId="5">'7月  '!$A$1:$R$41</definedName>
    <definedName name="_xlnm.Print_Area" localSheetId="18">'7月　インターナショナル '!$A$1:$P$31</definedName>
    <definedName name="_xlnm.Print_Area" localSheetId="8">'8月 '!$A$1:$R$41</definedName>
    <definedName name="_xlnm.Print_Area" localSheetId="6">'9月  '!$A$1:$R$41</definedName>
    <definedName name="_xlnm.Print_Area" localSheetId="0">COVER!$A$1:$P$63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43758" l="1"/>
  <c r="J19" i="43758"/>
  <c r="J20" i="43758"/>
  <c r="J21" i="43758"/>
  <c r="I18" i="43758"/>
  <c r="I19" i="43758"/>
  <c r="I20" i="43758"/>
  <c r="I21" i="43758"/>
  <c r="I17" i="43758"/>
  <c r="J17" i="43758" s="1"/>
  <c r="I16" i="43758"/>
  <c r="J16" i="43758" s="1"/>
  <c r="I15" i="43758"/>
  <c r="J15" i="43758" s="1"/>
  <c r="I14" i="43758"/>
  <c r="J14" i="43758" s="1"/>
  <c r="I13" i="43758"/>
  <c r="J13" i="43758" s="1"/>
  <c r="I12" i="43758"/>
  <c r="J12" i="43758" s="1"/>
  <c r="I11" i="43758"/>
  <c r="J11" i="43758" s="1"/>
  <c r="I10" i="43758"/>
  <c r="J10" i="43758" s="1"/>
  <c r="I9" i="43758"/>
  <c r="J9" i="43758" s="1"/>
  <c r="I8" i="43758"/>
  <c r="J8" i="43758" s="1"/>
  <c r="I8" i="43757"/>
  <c r="I17" i="43757"/>
  <c r="J17" i="43757" s="1"/>
  <c r="I16" i="43757"/>
  <c r="J16" i="43757" s="1"/>
  <c r="I15" i="43757"/>
  <c r="J15" i="43757" s="1"/>
  <c r="I14" i="43757"/>
  <c r="J14" i="43757" s="1"/>
  <c r="I13" i="43757"/>
  <c r="J13" i="43757" s="1"/>
  <c r="I12" i="43757"/>
  <c r="J12" i="43757" s="1"/>
  <c r="I11" i="43757"/>
  <c r="J11" i="43757" s="1"/>
  <c r="I10" i="43757"/>
  <c r="J10" i="43757" s="1"/>
  <c r="I9" i="43757"/>
  <c r="J9" i="43757" s="1"/>
  <c r="J8" i="43757"/>
  <c r="J17" i="43756"/>
  <c r="I17" i="43756"/>
  <c r="I21" i="43756"/>
  <c r="J21" i="43756" s="1"/>
  <c r="I20" i="43756"/>
  <c r="J20" i="43756" s="1"/>
  <c r="I19" i="43756"/>
  <c r="J19" i="43756" s="1"/>
  <c r="I18" i="43756"/>
  <c r="J18" i="43756" s="1"/>
  <c r="I16" i="43756"/>
  <c r="J16" i="43756" s="1"/>
  <c r="I15" i="43756"/>
  <c r="J15" i="43756" s="1"/>
  <c r="I14" i="43756"/>
  <c r="J14" i="43756" s="1"/>
  <c r="I13" i="43756"/>
  <c r="J13" i="43756" s="1"/>
  <c r="I12" i="43756"/>
  <c r="J12" i="43756" s="1"/>
  <c r="I11" i="43756"/>
  <c r="J11" i="43756" s="1"/>
  <c r="I10" i="43756"/>
  <c r="J10" i="43756" s="1"/>
  <c r="I9" i="43756"/>
  <c r="J9" i="43756" s="1"/>
  <c r="I8" i="43756"/>
  <c r="J8" i="43756" s="1"/>
  <c r="I22" i="43755"/>
  <c r="J22" i="43755" s="1"/>
  <c r="I21" i="43755"/>
  <c r="J21" i="43755" s="1"/>
  <c r="I20" i="43755"/>
  <c r="J20" i="43755" s="1"/>
  <c r="I19" i="43755"/>
  <c r="J19" i="43755" s="1"/>
  <c r="I18" i="43755"/>
  <c r="J18" i="43755" s="1"/>
  <c r="I16" i="43755"/>
  <c r="J16" i="43755" s="1"/>
  <c r="I15" i="43755"/>
  <c r="J15" i="43755" s="1"/>
  <c r="I14" i="43755"/>
  <c r="J14" i="43755" s="1"/>
  <c r="I13" i="43755"/>
  <c r="J13" i="43755" s="1"/>
  <c r="I12" i="43755"/>
  <c r="J12" i="43755" s="1"/>
  <c r="I11" i="43755"/>
  <c r="J11" i="43755" s="1"/>
  <c r="I10" i="43755"/>
  <c r="J10" i="43755" s="1"/>
  <c r="I9" i="43755"/>
  <c r="J9" i="43755" s="1"/>
  <c r="I8" i="43755"/>
  <c r="J8" i="43755" s="1"/>
  <c r="J16" i="43754"/>
  <c r="I16" i="43754"/>
  <c r="I22" i="43754"/>
  <c r="J22" i="43754" s="1"/>
  <c r="I21" i="43754"/>
  <c r="J21" i="43754" s="1"/>
  <c r="I20" i="43754"/>
  <c r="J20" i="43754" s="1"/>
  <c r="I19" i="43754"/>
  <c r="J19" i="43754" s="1"/>
  <c r="I18" i="43754"/>
  <c r="J18" i="43754" s="1"/>
  <c r="I15" i="43754"/>
  <c r="J15" i="43754" s="1"/>
  <c r="I14" i="43754"/>
  <c r="J14" i="43754" s="1"/>
  <c r="I13" i="43754"/>
  <c r="J13" i="43754" s="1"/>
  <c r="I12" i="43754"/>
  <c r="J12" i="43754" s="1"/>
  <c r="I11" i="43754"/>
  <c r="J11" i="43754" s="1"/>
  <c r="I10" i="43754"/>
  <c r="J10" i="43754" s="1"/>
  <c r="I9" i="43754"/>
  <c r="J9" i="43754" s="1"/>
  <c r="I8" i="43754"/>
  <c r="J8" i="43754" s="1"/>
  <c r="J8" i="43753"/>
  <c r="J9" i="43753"/>
  <c r="J10" i="43753"/>
  <c r="J11" i="43753"/>
  <c r="J12" i="43753"/>
  <c r="J13" i="43753"/>
  <c r="J14" i="43753"/>
  <c r="J15" i="43753"/>
  <c r="J17" i="43753"/>
  <c r="J18" i="43753"/>
  <c r="J19" i="43753"/>
  <c r="J20" i="43753"/>
  <c r="J21" i="43753"/>
  <c r="J22" i="43753"/>
  <c r="J23" i="43753"/>
  <c r="I8" i="43753"/>
  <c r="I10" i="43753"/>
  <c r="I11" i="43753"/>
  <c r="I12" i="43753"/>
  <c r="I13" i="43753"/>
  <c r="I14" i="43753"/>
  <c r="I15" i="43753"/>
  <c r="I17" i="43753"/>
  <c r="I18" i="43753"/>
  <c r="I19" i="43753"/>
  <c r="I20" i="43753"/>
  <c r="I21" i="43753"/>
  <c r="I22" i="43753"/>
  <c r="I23" i="43753"/>
  <c r="I9" i="43753"/>
  <c r="J19" i="43752"/>
  <c r="J18" i="43752"/>
  <c r="J17" i="43752"/>
  <c r="J16" i="43752"/>
  <c r="J15" i="43752"/>
  <c r="J14" i="43752"/>
  <c r="J13" i="43752"/>
  <c r="J12" i="43752"/>
  <c r="J11" i="43752"/>
  <c r="J10" i="43752"/>
  <c r="J9" i="43752"/>
  <c r="J8" i="43752"/>
  <c r="I19" i="43752"/>
  <c r="I18" i="43752"/>
  <c r="I17" i="43752"/>
  <c r="I16" i="43752"/>
  <c r="I15" i="43752"/>
  <c r="I14" i="43752"/>
  <c r="I13" i="43752"/>
  <c r="I12" i="43752"/>
  <c r="I11" i="43752"/>
  <c r="I10" i="43752"/>
  <c r="I9" i="43752"/>
  <c r="I8" i="43752"/>
  <c r="J21" i="43751"/>
  <c r="J20" i="43751"/>
  <c r="J19" i="43751"/>
  <c r="J18" i="43751"/>
  <c r="J17" i="43751"/>
  <c r="J16" i="43751"/>
  <c r="J15" i="43751"/>
  <c r="J14" i="43751"/>
  <c r="J13" i="43751"/>
  <c r="J12" i="43751"/>
  <c r="J11" i="43751"/>
  <c r="J10" i="43751"/>
  <c r="J9" i="43751"/>
  <c r="J8" i="43751"/>
  <c r="I21" i="43751"/>
  <c r="I20" i="43751"/>
  <c r="I19" i="43751"/>
  <c r="I18" i="43751"/>
  <c r="I17" i="43751"/>
  <c r="I16" i="43751"/>
  <c r="I15" i="43751"/>
  <c r="I14" i="43751"/>
  <c r="I13" i="43751"/>
  <c r="I12" i="43751"/>
  <c r="I11" i="43751"/>
  <c r="I10" i="43751"/>
  <c r="I9" i="43751"/>
  <c r="I8" i="43751"/>
  <c r="J18" i="43750"/>
  <c r="I18" i="43750"/>
  <c r="J17" i="43750"/>
  <c r="I17" i="43750"/>
  <c r="J16" i="43750"/>
  <c r="I16" i="43750"/>
  <c r="J15" i="43750"/>
  <c r="I15" i="43750"/>
  <c r="J14" i="43750"/>
  <c r="I14" i="43750"/>
  <c r="J13" i="43750"/>
  <c r="I13" i="43750"/>
  <c r="J12" i="43750"/>
  <c r="I12" i="43750"/>
  <c r="J11" i="43750"/>
  <c r="I11" i="43750"/>
  <c r="J10" i="43750"/>
  <c r="I10" i="43750"/>
  <c r="J21" i="43747"/>
  <c r="J20" i="43747"/>
  <c r="J19" i="43747"/>
  <c r="J18" i="43747"/>
  <c r="J17" i="43747"/>
  <c r="J16" i="43747"/>
  <c r="J15" i="43747"/>
  <c r="J14" i="43747"/>
  <c r="J13" i="43747"/>
  <c r="J12" i="43747"/>
  <c r="J11" i="43747"/>
  <c r="J10" i="43747"/>
  <c r="I21" i="43747"/>
  <c r="I20" i="43747"/>
  <c r="I19" i="43747"/>
  <c r="I18" i="43747"/>
  <c r="I17" i="43747"/>
  <c r="I16" i="43747"/>
  <c r="I15" i="43747"/>
  <c r="I14" i="43747"/>
  <c r="I13" i="43747"/>
  <c r="I12" i="43747"/>
  <c r="I11" i="43747"/>
  <c r="I10" i="43747"/>
  <c r="J21" i="43746"/>
  <c r="J20" i="43746"/>
  <c r="J19" i="43746"/>
  <c r="J18" i="43746"/>
  <c r="J17" i="43746"/>
  <c r="J16" i="43746"/>
  <c r="J15" i="43746"/>
  <c r="J14" i="43746"/>
  <c r="J13" i="43746"/>
  <c r="J12" i="43746"/>
  <c r="J11" i="43746"/>
  <c r="J10" i="43746"/>
  <c r="I21" i="43746"/>
  <c r="I20" i="43746"/>
  <c r="I19" i="43746"/>
  <c r="I18" i="43746"/>
  <c r="I17" i="43746"/>
  <c r="I16" i="43746"/>
  <c r="I15" i="43746"/>
  <c r="I14" i="43746"/>
  <c r="I13" i="43746"/>
  <c r="I12" i="43746"/>
  <c r="I11" i="43746"/>
  <c r="I10" i="43746"/>
  <c r="J19" i="43745"/>
  <c r="J18" i="43745"/>
  <c r="J17" i="43745"/>
  <c r="J16" i="43745"/>
  <c r="J15" i="43745"/>
  <c r="J14" i="43745"/>
  <c r="J13" i="43745"/>
  <c r="J12" i="43745"/>
  <c r="J11" i="43745"/>
  <c r="J10" i="43745"/>
  <c r="I19" i="43745"/>
  <c r="I18" i="43745"/>
  <c r="I17" i="43745"/>
  <c r="I16" i="43745"/>
  <c r="I15" i="43745"/>
  <c r="I14" i="43745"/>
  <c r="I13" i="43745"/>
  <c r="I12" i="43745"/>
  <c r="I11" i="43745"/>
  <c r="I10" i="43745"/>
  <c r="J21" i="43744"/>
  <c r="J20" i="43744"/>
  <c r="J19" i="43744"/>
  <c r="J18" i="43744"/>
  <c r="J17" i="43744"/>
  <c r="J16" i="43744"/>
  <c r="J15" i="43744"/>
  <c r="J14" i="43744"/>
  <c r="J13" i="43744"/>
  <c r="J12" i="43744"/>
  <c r="J11" i="43744"/>
  <c r="J10" i="43744"/>
  <c r="I21" i="43744"/>
  <c r="I20" i="43744"/>
  <c r="I19" i="43744"/>
  <c r="I18" i="43744"/>
  <c r="I17" i="43744"/>
  <c r="I16" i="43744"/>
  <c r="I15" i="43744"/>
  <c r="I14" i="43744"/>
  <c r="I13" i="43744"/>
  <c r="I12" i="43744"/>
  <c r="I11" i="43744"/>
  <c r="I10" i="43744"/>
  <c r="J21" i="43741"/>
  <c r="J20" i="43741"/>
  <c r="J19" i="43741"/>
  <c r="J18" i="43741"/>
  <c r="J17" i="43741"/>
  <c r="J16" i="43741"/>
  <c r="J15" i="43741"/>
  <c r="J14" i="43741"/>
  <c r="J13" i="43741"/>
  <c r="J12" i="43741"/>
  <c r="J11" i="43741"/>
  <c r="J10" i="43741"/>
  <c r="I21" i="43741"/>
  <c r="I20" i="43741"/>
  <c r="I19" i="43741"/>
  <c r="I18" i="43741"/>
  <c r="I17" i="43741"/>
  <c r="I16" i="43741"/>
  <c r="I15" i="43741"/>
  <c r="I14" i="43741"/>
  <c r="I13" i="43741"/>
  <c r="I12" i="43741"/>
  <c r="I11" i="43741"/>
  <c r="I10" i="43741"/>
  <c r="J20" i="43739"/>
  <c r="J19" i="43739"/>
  <c r="J18" i="43739"/>
  <c r="J17" i="43739"/>
  <c r="J16" i="43739"/>
  <c r="J15" i="43739"/>
  <c r="J14" i="43739"/>
  <c r="J13" i="43739"/>
  <c r="J12" i="43739"/>
  <c r="J11" i="43739"/>
  <c r="J10" i="43739"/>
  <c r="I20" i="43739"/>
  <c r="I19" i="43739"/>
  <c r="I18" i="43739"/>
  <c r="I17" i="43739"/>
  <c r="I16" i="43739"/>
  <c r="I15" i="43739"/>
  <c r="I14" i="43739"/>
  <c r="I13" i="43739"/>
  <c r="I12" i="43739"/>
  <c r="I11" i="43739"/>
  <c r="I10" i="43739"/>
  <c r="J21" i="43737"/>
  <c r="J20" i="43737"/>
  <c r="J19" i="43737"/>
  <c r="J18" i="43737"/>
  <c r="J17" i="43737"/>
  <c r="J16" i="43737"/>
  <c r="J15" i="43737"/>
  <c r="J14" i="43737"/>
  <c r="J13" i="43737"/>
  <c r="J12" i="43737"/>
  <c r="I21" i="43737"/>
  <c r="I20" i="43737"/>
  <c r="I19" i="43737"/>
  <c r="I18" i="43737"/>
  <c r="I17" i="43737"/>
  <c r="I16" i="43737"/>
  <c r="I15" i="43737"/>
  <c r="I14" i="43737"/>
  <c r="I13" i="43737"/>
  <c r="I12" i="43737"/>
  <c r="J11" i="43737"/>
  <c r="I11" i="43737"/>
  <c r="P21" i="43721"/>
  <c r="O21" i="43721"/>
  <c r="P20" i="43721"/>
  <c r="O20" i="43721"/>
  <c r="P19" i="43721"/>
  <c r="O19" i="43721"/>
  <c r="P18" i="43721"/>
  <c r="O18" i="43721"/>
  <c r="P17" i="43721"/>
  <c r="O17" i="43721"/>
  <c r="P16" i="43721"/>
  <c r="O16" i="43721"/>
  <c r="P15" i="43721"/>
  <c r="O15" i="43721"/>
  <c r="P14" i="43721"/>
  <c r="O14" i="43721"/>
  <c r="P13" i="43721"/>
  <c r="O13" i="43721"/>
  <c r="P12" i="43721"/>
  <c r="O12" i="43721"/>
  <c r="P11" i="43721"/>
  <c r="O11" i="43721"/>
  <c r="P23" i="43720"/>
  <c r="O23" i="43720"/>
  <c r="P22" i="43720"/>
  <c r="O22" i="43720"/>
  <c r="P21" i="43720"/>
  <c r="O21" i="43720"/>
  <c r="P20" i="43720"/>
  <c r="O20" i="43720"/>
  <c r="P19" i="43720"/>
  <c r="O19" i="43720"/>
  <c r="P18" i="43720"/>
  <c r="O18" i="43720"/>
  <c r="P17" i="43720"/>
  <c r="O17" i="43720"/>
  <c r="P16" i="43720"/>
  <c r="O16" i="43720"/>
  <c r="P15" i="43720"/>
  <c r="O15" i="43720"/>
  <c r="P14" i="43720"/>
  <c r="O14" i="43720"/>
  <c r="P13" i="43720"/>
  <c r="O13" i="43720"/>
  <c r="P12" i="43720"/>
  <c r="O12" i="43720"/>
  <c r="P11" i="43720"/>
  <c r="O11" i="43720"/>
  <c r="P22" i="43718"/>
  <c r="O22" i="43718"/>
  <c r="P21" i="43718"/>
  <c r="O21" i="43718"/>
  <c r="P20" i="43718"/>
  <c r="O20" i="43718"/>
  <c r="P17" i="43718"/>
  <c r="O17" i="43718"/>
  <c r="P18" i="43718"/>
  <c r="O18" i="43718"/>
  <c r="P19" i="43718"/>
  <c r="O19" i="43718"/>
  <c r="P16" i="43718"/>
  <c r="O16" i="43718"/>
  <c r="P15" i="43718"/>
  <c r="O15" i="43718"/>
  <c r="P14" i="43718"/>
  <c r="O14" i="43718"/>
  <c r="P13" i="43718"/>
  <c r="O13" i="43718"/>
  <c r="P12" i="43718"/>
  <c r="O12" i="43718"/>
  <c r="P11" i="43718"/>
  <c r="O11" i="43718"/>
  <c r="O24" i="43717"/>
  <c r="P24" i="43717"/>
  <c r="O23" i="43717"/>
  <c r="P23" i="43717"/>
  <c r="P22" i="43717"/>
  <c r="O22" i="43717"/>
  <c r="P21" i="43717"/>
  <c r="O21" i="43717"/>
  <c r="P20" i="43717"/>
  <c r="O20" i="43717"/>
  <c r="P19" i="43717"/>
  <c r="O19" i="43717"/>
  <c r="P18" i="43717"/>
  <c r="O18" i="43717"/>
  <c r="P17" i="43717"/>
  <c r="O17" i="43717"/>
  <c r="P16" i="43717"/>
  <c r="O16" i="43717"/>
  <c r="P15" i="43717"/>
  <c r="O15" i="43717"/>
  <c r="G15" i="43717"/>
  <c r="P14" i="43717"/>
  <c r="O14" i="43717"/>
  <c r="P13" i="43717"/>
  <c r="O13" i="43717"/>
  <c r="P12" i="43717"/>
  <c r="O12" i="43717"/>
  <c r="K12" i="43717"/>
  <c r="P11" i="43717"/>
  <c r="O11" i="43717"/>
  <c r="O22" i="43716"/>
  <c r="P22" i="43716"/>
  <c r="P21" i="43716"/>
  <c r="O21" i="43716"/>
  <c r="P20" i="43716"/>
  <c r="O20" i="43716"/>
  <c r="P19" i="43716"/>
  <c r="O19" i="43716"/>
  <c r="P18" i="43716"/>
  <c r="O18" i="43716"/>
  <c r="P17" i="43716"/>
  <c r="O17" i="43716"/>
  <c r="P16" i="43716"/>
  <c r="O16" i="43716"/>
  <c r="P15" i="43716"/>
  <c r="O15" i="43716"/>
  <c r="P14" i="43716"/>
  <c r="O14" i="43716"/>
  <c r="P13" i="43716"/>
  <c r="O13" i="43716"/>
  <c r="P12" i="43716"/>
  <c r="O12" i="43716"/>
  <c r="P11" i="43716"/>
  <c r="O11" i="43716"/>
  <c r="K15" i="43716"/>
  <c r="G15" i="43716"/>
  <c r="K12" i="43716"/>
  <c r="O21" i="43713"/>
  <c r="P21" i="43713"/>
  <c r="O20" i="43713"/>
  <c r="P20" i="43713"/>
  <c r="O19" i="43713"/>
  <c r="P19" i="43713"/>
  <c r="O18" i="43713"/>
  <c r="P18" i="43713"/>
  <c r="O17" i="43713"/>
  <c r="P17" i="43713"/>
  <c r="O16" i="43713"/>
  <c r="P16" i="43713"/>
  <c r="P15" i="43713"/>
  <c r="O15" i="43713"/>
  <c r="K15" i="43713"/>
  <c r="G15" i="43713"/>
  <c r="P14" i="43713"/>
  <c r="O14" i="43713"/>
  <c r="P13" i="43713"/>
  <c r="O13" i="43713"/>
  <c r="P12" i="43713"/>
  <c r="O12" i="43713"/>
  <c r="K12" i="43713"/>
  <c r="P11" i="43713"/>
  <c r="O11" i="43713"/>
  <c r="P14" i="43712"/>
  <c r="P15" i="43712"/>
  <c r="P16" i="43712"/>
  <c r="P17" i="43712"/>
  <c r="P18" i="43712"/>
  <c r="P19" i="43712"/>
  <c r="P20" i="43712"/>
  <c r="P21" i="43712"/>
  <c r="P22" i="43712"/>
  <c r="P23" i="43712"/>
  <c r="O23" i="43712"/>
  <c r="O22" i="43712"/>
  <c r="O21" i="43712"/>
  <c r="O20" i="43712"/>
  <c r="O19" i="43712"/>
  <c r="O18" i="43712"/>
  <c r="O17" i="43712"/>
  <c r="O16" i="43712"/>
  <c r="O15" i="43712"/>
  <c r="O14" i="43712"/>
  <c r="K20" i="43712"/>
  <c r="G20" i="43712"/>
  <c r="K19" i="43712"/>
  <c r="G19" i="43712"/>
  <c r="M14" i="43712"/>
  <c r="P13" i="43712"/>
  <c r="O13" i="43712"/>
  <c r="K13" i="43712"/>
  <c r="G13" i="43712"/>
  <c r="P12" i="43712"/>
  <c r="O12" i="43712"/>
  <c r="K12" i="43712"/>
  <c r="G12" i="43712"/>
  <c r="P11" i="43712"/>
  <c r="O11" i="43712"/>
  <c r="K11" i="43712"/>
  <c r="G11" i="43712"/>
  <c r="K23" i="43712"/>
  <c r="G23" i="43712"/>
  <c r="K22" i="43712"/>
  <c r="G22" i="43712"/>
  <c r="K21" i="43712"/>
  <c r="G21" i="43712"/>
  <c r="K18" i="43712"/>
  <c r="G18" i="43712"/>
  <c r="K17" i="43712"/>
  <c r="G17" i="43712"/>
  <c r="K16" i="43712"/>
  <c r="G16" i="43712"/>
  <c r="K15" i="43712"/>
  <c r="G15" i="43712"/>
  <c r="K14" i="43712"/>
  <c r="G14" i="43712"/>
  <c r="K14" i="43711"/>
  <c r="K11" i="43711"/>
  <c r="K12" i="43711"/>
  <c r="K13" i="43711"/>
  <c r="K15" i="43711"/>
  <c r="K16" i="43711"/>
  <c r="K17" i="43711"/>
  <c r="K18" i="43711"/>
  <c r="K19" i="43711"/>
  <c r="K20" i="43711"/>
  <c r="K21" i="43711"/>
  <c r="K22" i="43711"/>
  <c r="K23" i="43711"/>
  <c r="K24" i="43711"/>
  <c r="K25" i="43711"/>
  <c r="G25" i="43711"/>
  <c r="G24" i="43711"/>
  <c r="G23" i="43711"/>
  <c r="G22" i="43711"/>
  <c r="G21" i="43711"/>
  <c r="G20" i="43711"/>
  <c r="G19" i="43711"/>
  <c r="G18" i="43711"/>
  <c r="G17" i="43711"/>
  <c r="G16" i="43711"/>
  <c r="G15" i="43711"/>
  <c r="G14" i="43711"/>
  <c r="G13" i="43711"/>
  <c r="G12" i="43711"/>
  <c r="G11" i="43711"/>
  <c r="P18" i="43711"/>
  <c r="P25" i="43711"/>
  <c r="O25" i="43711"/>
  <c r="P24" i="43711"/>
  <c r="O24" i="43711"/>
  <c r="P23" i="43711"/>
  <c r="O23" i="43711"/>
  <c r="P22" i="43711"/>
  <c r="O22" i="43711"/>
  <c r="P21" i="43711"/>
  <c r="O21" i="43711"/>
  <c r="P20" i="43711"/>
  <c r="O20" i="43711"/>
  <c r="P19" i="43711"/>
  <c r="O19" i="43711"/>
  <c r="P17" i="43711"/>
  <c r="O17" i="43711"/>
  <c r="P16" i="43711"/>
  <c r="O16" i="43711"/>
  <c r="P15" i="43711"/>
  <c r="O15" i="43711"/>
  <c r="O11" i="43711"/>
  <c r="O12" i="43711"/>
  <c r="O13" i="43711"/>
  <c r="O14" i="43711"/>
  <c r="P14" i="43711"/>
  <c r="P13" i="43711"/>
  <c r="O4" i="43709"/>
  <c r="P11" i="43711"/>
  <c r="P12" i="43711"/>
</calcChain>
</file>

<file path=xl/sharedStrings.xml><?xml version="1.0" encoding="utf-8"?>
<sst xmlns="http://schemas.openxmlformats.org/spreadsheetml/2006/main" count="4493" uniqueCount="834">
  <si>
    <t>VESSEL</t>
    <phoneticPr fontId="2"/>
  </si>
  <si>
    <t xml:space="preserve">  ＜略記コード＞</t>
    <rPh sb="3" eb="4">
      <t>リャク</t>
    </rPh>
    <rPh sb="4" eb="5">
      <t>キ</t>
    </rPh>
    <phoneticPr fontId="2"/>
  </si>
  <si>
    <t>日本国際輸送株式会社　本牧倉庫H/W</t>
    <phoneticPr fontId="2"/>
  </si>
  <si>
    <t>横浜市中区本牧埠頭3番地　　　　　</t>
    <phoneticPr fontId="2"/>
  </si>
  <si>
    <t>VOY</t>
    <phoneticPr fontId="2"/>
  </si>
  <si>
    <t>CFS CUT</t>
    <phoneticPr fontId="2"/>
  </si>
  <si>
    <t>ETD</t>
    <phoneticPr fontId="2"/>
  </si>
  <si>
    <t>ETA</t>
    <phoneticPr fontId="2"/>
  </si>
  <si>
    <t>DUBAI</t>
    <phoneticPr fontId="2"/>
  </si>
  <si>
    <t>SHJ</t>
    <phoneticPr fontId="2"/>
  </si>
  <si>
    <t>BND</t>
    <phoneticPr fontId="2"/>
  </si>
  <si>
    <t>DMN</t>
    <phoneticPr fontId="2"/>
  </si>
  <si>
    <t>JED</t>
    <phoneticPr fontId="2"/>
  </si>
  <si>
    <t>CFS　:　横浜受け  （バンニング場所）</t>
    <phoneticPr fontId="2"/>
  </si>
  <si>
    <t>NACCS : 2EW99</t>
    <phoneticPr fontId="2"/>
  </si>
  <si>
    <t>TEL: 045-623-7232　FAX:045-623-7238</t>
    <phoneticPr fontId="2"/>
  </si>
  <si>
    <t>"仕向地" "本船名" "BOOKING NO." "マリーンスター扱い"</t>
    <rPh sb="1" eb="4">
      <t>シムケチ</t>
    </rPh>
    <rPh sb="7" eb="9">
      <t>ホンセン</t>
    </rPh>
    <rPh sb="9" eb="10">
      <t>ナ</t>
    </rPh>
    <rPh sb="34" eb="35">
      <t>アツカ</t>
    </rPh>
    <phoneticPr fontId="2"/>
  </si>
  <si>
    <t>SHJ   SHARJAH</t>
    <phoneticPr fontId="2"/>
  </si>
  <si>
    <t>BND   BANDAR ABBAS</t>
    <phoneticPr fontId="2"/>
  </si>
  <si>
    <t>DMN   DAMMAM</t>
    <phoneticPr fontId="2"/>
  </si>
  <si>
    <t>JED   JEDDAH</t>
    <phoneticPr fontId="2"/>
  </si>
  <si>
    <t>※D/Rはカット当日午後4時までに送信頂けますようお願い致します。</t>
    <rPh sb="8" eb="10">
      <t>トウジツ</t>
    </rPh>
    <rPh sb="10" eb="12">
      <t>ゴゴ</t>
    </rPh>
    <rPh sb="13" eb="14">
      <t>ジ</t>
    </rPh>
    <rPh sb="17" eb="19">
      <t>ソウシン</t>
    </rPh>
    <rPh sb="19" eb="20">
      <t>イタダ</t>
    </rPh>
    <rPh sb="26" eb="27">
      <t>ネガ</t>
    </rPh>
    <rPh sb="28" eb="29">
      <t>イタ</t>
    </rPh>
    <phoneticPr fontId="2"/>
  </si>
  <si>
    <t>BUSAN</t>
    <phoneticPr fontId="2"/>
  </si>
  <si>
    <t>OHYA SHIPPING CO.,LTD.</t>
    <phoneticPr fontId="2"/>
  </si>
  <si>
    <t>TEL : 03-3523-5755</t>
    <phoneticPr fontId="2"/>
  </si>
  <si>
    <t>FAX : 03-6733-8533</t>
    <phoneticPr fontId="2"/>
  </si>
  <si>
    <t>http://ohyashipping.com/</t>
    <phoneticPr fontId="2"/>
  </si>
  <si>
    <t>B.ABBAS (LCL)</t>
    <phoneticPr fontId="2"/>
  </si>
  <si>
    <t xml:space="preserve"> </t>
    <phoneticPr fontId="2"/>
  </si>
  <si>
    <t xml:space="preserve">  </t>
    <phoneticPr fontId="2"/>
  </si>
  <si>
    <t>-20</t>
    <phoneticPr fontId="2"/>
  </si>
  <si>
    <t>-22</t>
    <phoneticPr fontId="2"/>
  </si>
  <si>
    <t>★B/Lはマリンスター扱いになります。  マリンスターのドックレシートをお使いください。</t>
    <phoneticPr fontId="2"/>
  </si>
  <si>
    <t>　</t>
    <phoneticPr fontId="2"/>
  </si>
  <si>
    <t>　　　　</t>
    <phoneticPr fontId="2"/>
  </si>
  <si>
    <t>大阪・神戸</t>
    <rPh sb="0" eb="2">
      <t>オオサカ</t>
    </rPh>
    <rPh sb="3" eb="5">
      <t>コウベ</t>
    </rPh>
    <phoneticPr fontId="2"/>
  </si>
  <si>
    <t>PEGASUS PRIME</t>
    <phoneticPr fontId="2"/>
  </si>
  <si>
    <t>PACIFIC DALIAN</t>
    <phoneticPr fontId="2"/>
  </si>
  <si>
    <t>1035W</t>
    <phoneticPr fontId="2"/>
  </si>
  <si>
    <t>PAGASUS PRIME</t>
    <phoneticPr fontId="2"/>
  </si>
  <si>
    <t>1875W</t>
    <phoneticPr fontId="2"/>
  </si>
  <si>
    <t>1036W</t>
    <phoneticPr fontId="2"/>
  </si>
  <si>
    <t>1876W</t>
    <phoneticPr fontId="2"/>
  </si>
  <si>
    <t>1037W</t>
    <phoneticPr fontId="2"/>
  </si>
  <si>
    <t>1877W</t>
    <phoneticPr fontId="2"/>
  </si>
  <si>
    <t>1038W</t>
    <phoneticPr fontId="2"/>
  </si>
  <si>
    <t>1878W</t>
    <phoneticPr fontId="2"/>
  </si>
  <si>
    <t>1039W</t>
    <phoneticPr fontId="2"/>
  </si>
  <si>
    <t>1879W</t>
    <phoneticPr fontId="2"/>
  </si>
  <si>
    <t>1040W</t>
    <phoneticPr fontId="2"/>
  </si>
  <si>
    <t>1880W</t>
    <phoneticPr fontId="2"/>
  </si>
  <si>
    <t>1881W</t>
    <phoneticPr fontId="2"/>
  </si>
  <si>
    <t>1042W</t>
    <phoneticPr fontId="2"/>
  </si>
  <si>
    <t>1041W</t>
    <phoneticPr fontId="2"/>
  </si>
  <si>
    <t>OSAKA</t>
    <phoneticPr fontId="2"/>
  </si>
  <si>
    <t>-25</t>
    <phoneticPr fontId="2"/>
  </si>
  <si>
    <t>-27</t>
    <phoneticPr fontId="2"/>
  </si>
  <si>
    <t>-4</t>
    <phoneticPr fontId="2"/>
  </si>
  <si>
    <t>-6</t>
    <phoneticPr fontId="2"/>
  </si>
  <si>
    <t>-8</t>
    <phoneticPr fontId="2"/>
  </si>
  <si>
    <t>-11</t>
    <phoneticPr fontId="2"/>
  </si>
  <si>
    <t>-13</t>
    <phoneticPr fontId="2"/>
  </si>
  <si>
    <t>-15</t>
    <phoneticPr fontId="2"/>
  </si>
  <si>
    <t>-18</t>
    <phoneticPr fontId="2"/>
  </si>
  <si>
    <t>-29</t>
    <phoneticPr fontId="2"/>
  </si>
  <si>
    <t>-1</t>
    <phoneticPr fontId="2"/>
  </si>
  <si>
    <t>-3</t>
    <phoneticPr fontId="2"/>
  </si>
  <si>
    <t>-5</t>
    <phoneticPr fontId="2"/>
  </si>
  <si>
    <t>KOBE</t>
    <phoneticPr fontId="2"/>
  </si>
  <si>
    <t>CFS　:　貨物搬入場所</t>
    <rPh sb="6" eb="8">
      <t>カモツ</t>
    </rPh>
    <rPh sb="8" eb="10">
      <t>ハンニュウ</t>
    </rPh>
    <rPh sb="10" eb="12">
      <t>バショ</t>
    </rPh>
    <phoneticPr fontId="2"/>
  </si>
  <si>
    <t>OSAKA :</t>
    <phoneticPr fontId="2"/>
  </si>
  <si>
    <t>藤原運輸株式会社　南港J4　H/W</t>
    <rPh sb="0" eb="2">
      <t>フジワラ</t>
    </rPh>
    <rPh sb="2" eb="4">
      <t>ウンユ</t>
    </rPh>
    <rPh sb="4" eb="6">
      <t>カブシキ</t>
    </rPh>
    <rPh sb="6" eb="8">
      <t>カイシャ</t>
    </rPh>
    <rPh sb="9" eb="10">
      <t>ミナミ</t>
    </rPh>
    <rPh sb="10" eb="11">
      <t>ミナト</t>
    </rPh>
    <phoneticPr fontId="2"/>
  </si>
  <si>
    <t>大阪市住之江区南港南4丁目2番166号</t>
    <rPh sb="0" eb="2">
      <t>オオサカ</t>
    </rPh>
    <rPh sb="2" eb="3">
      <t>シ</t>
    </rPh>
    <rPh sb="3" eb="7">
      <t>スミノエク</t>
    </rPh>
    <rPh sb="7" eb="8">
      <t>ミナミ</t>
    </rPh>
    <rPh sb="8" eb="9">
      <t>ミナト</t>
    </rPh>
    <rPh sb="9" eb="10">
      <t>ミナミ</t>
    </rPh>
    <rPh sb="11" eb="13">
      <t>チョウメ</t>
    </rPh>
    <rPh sb="14" eb="15">
      <t>バン</t>
    </rPh>
    <rPh sb="18" eb="19">
      <t>ゴウ</t>
    </rPh>
    <phoneticPr fontId="2"/>
  </si>
  <si>
    <t>TEL:06-6115-7273  FAX:06-6612-1988</t>
    <phoneticPr fontId="2"/>
  </si>
  <si>
    <t>NACCS : 4IWG1</t>
    <phoneticPr fontId="2"/>
  </si>
  <si>
    <t>KOBE :</t>
    <phoneticPr fontId="2"/>
  </si>
  <si>
    <t>神戸市中央区湊島7-6</t>
    <rPh sb="0" eb="2">
      <t>コウベ</t>
    </rPh>
    <rPh sb="2" eb="3">
      <t>シ</t>
    </rPh>
    <rPh sb="3" eb="6">
      <t>チュウオウク</t>
    </rPh>
    <rPh sb="6" eb="7">
      <t>ミナト</t>
    </rPh>
    <rPh sb="7" eb="8">
      <t>ジマ</t>
    </rPh>
    <phoneticPr fontId="2"/>
  </si>
  <si>
    <t>TEL:078-302-0456  FAX:078-302-7343</t>
    <phoneticPr fontId="2"/>
  </si>
  <si>
    <t>NACCS : 3FDH1</t>
    <phoneticPr fontId="2"/>
  </si>
  <si>
    <t>大洋運輸　L-9ターミナル</t>
    <rPh sb="0" eb="2">
      <t>タイヨウ</t>
    </rPh>
    <rPh sb="2" eb="4">
      <t>ウンユ</t>
    </rPh>
    <phoneticPr fontId="2"/>
  </si>
  <si>
    <t>AN</t>
    <phoneticPr fontId="2"/>
  </si>
  <si>
    <t>1882W</t>
    <phoneticPr fontId="2"/>
  </si>
  <si>
    <t>HEUNG-A JAKARTA</t>
    <phoneticPr fontId="2"/>
  </si>
  <si>
    <t>1923W</t>
    <phoneticPr fontId="2"/>
  </si>
  <si>
    <t>-10</t>
    <phoneticPr fontId="2"/>
  </si>
  <si>
    <t>1883W</t>
    <phoneticPr fontId="2"/>
  </si>
  <si>
    <t>-12</t>
    <phoneticPr fontId="2"/>
  </si>
  <si>
    <t>1924W</t>
    <phoneticPr fontId="2"/>
  </si>
  <si>
    <t>1884W</t>
    <phoneticPr fontId="2"/>
  </si>
  <si>
    <t>-17</t>
    <phoneticPr fontId="2"/>
  </si>
  <si>
    <t>1925W</t>
    <phoneticPr fontId="2"/>
  </si>
  <si>
    <t>-19</t>
    <phoneticPr fontId="2"/>
  </si>
  <si>
    <t>1885W</t>
    <phoneticPr fontId="2"/>
  </si>
  <si>
    <t>1926W</t>
    <phoneticPr fontId="2"/>
  </si>
  <si>
    <t>-24</t>
    <phoneticPr fontId="2"/>
  </si>
  <si>
    <t>1886W</t>
    <phoneticPr fontId="2"/>
  </si>
  <si>
    <t>-26</t>
    <phoneticPr fontId="2"/>
  </si>
  <si>
    <t>1927W</t>
    <phoneticPr fontId="2"/>
  </si>
  <si>
    <t>1921W</t>
    <phoneticPr fontId="2"/>
  </si>
  <si>
    <t>1922W</t>
    <phoneticPr fontId="2"/>
  </si>
  <si>
    <t>1929W</t>
    <phoneticPr fontId="2"/>
  </si>
  <si>
    <t>1889W</t>
    <phoneticPr fontId="2"/>
  </si>
  <si>
    <t>1930W</t>
    <phoneticPr fontId="2"/>
  </si>
  <si>
    <t>1890W</t>
    <phoneticPr fontId="2"/>
  </si>
  <si>
    <t>1931W</t>
    <phoneticPr fontId="2"/>
  </si>
  <si>
    <t>※　送り状には下記内容を明記して頂けますようお願い致します。</t>
    <rPh sb="2" eb="3">
      <t>オク</t>
    </rPh>
    <rPh sb="4" eb="5">
      <t>ジョウ</t>
    </rPh>
    <rPh sb="7" eb="9">
      <t>カキ</t>
    </rPh>
    <rPh sb="9" eb="11">
      <t>ナイヨウ</t>
    </rPh>
    <rPh sb="12" eb="14">
      <t>メイキ</t>
    </rPh>
    <rPh sb="16" eb="17">
      <t>イタダ</t>
    </rPh>
    <rPh sb="23" eb="24">
      <t>ネガイ</t>
    </rPh>
    <rPh sb="25" eb="26">
      <t>タ</t>
    </rPh>
    <phoneticPr fontId="2"/>
  </si>
  <si>
    <t>　　"仕向地" "本船名" "BOOKING NO." "マリーンスター扱い"</t>
    <rPh sb="3" eb="6">
      <t>シムケチ</t>
    </rPh>
    <rPh sb="9" eb="11">
      <t>ホンセン</t>
    </rPh>
    <rPh sb="11" eb="12">
      <t>ナ</t>
    </rPh>
    <rPh sb="36" eb="37">
      <t>アツカ</t>
    </rPh>
    <phoneticPr fontId="2"/>
  </si>
  <si>
    <t>※　輸出貨物には、必ずシッピングマークを添付してご搬入お願い致します。</t>
    <rPh sb="2" eb="4">
      <t>ユシュツ</t>
    </rPh>
    <rPh sb="4" eb="6">
      <t>カモツ</t>
    </rPh>
    <rPh sb="9" eb="10">
      <t>カナラ</t>
    </rPh>
    <rPh sb="20" eb="22">
      <t>テンプ</t>
    </rPh>
    <rPh sb="25" eb="27">
      <t>ハンニュウ</t>
    </rPh>
    <rPh sb="28" eb="29">
      <t>ネガイ</t>
    </rPh>
    <rPh sb="30" eb="31">
      <t>タ</t>
    </rPh>
    <phoneticPr fontId="2"/>
  </si>
  <si>
    <t>※　ドックレシートは マリーンスターをご利用下さい。</t>
    <rPh sb="20" eb="22">
      <t>リヨウ</t>
    </rPh>
    <rPh sb="22" eb="23">
      <t>クダ</t>
    </rPh>
    <phoneticPr fontId="2"/>
  </si>
  <si>
    <t>1891W</t>
    <phoneticPr fontId="2"/>
  </si>
  <si>
    <t>1932W</t>
    <phoneticPr fontId="2"/>
  </si>
  <si>
    <t>1892W</t>
    <phoneticPr fontId="2"/>
  </si>
  <si>
    <t>1933W</t>
    <phoneticPr fontId="2"/>
  </si>
  <si>
    <t>1893W</t>
    <phoneticPr fontId="2"/>
  </si>
  <si>
    <t>1934W</t>
    <phoneticPr fontId="2"/>
  </si>
  <si>
    <t>-31</t>
    <phoneticPr fontId="2"/>
  </si>
  <si>
    <t xml:space="preserve">WAN HAI 308 </t>
    <phoneticPr fontId="2"/>
  </si>
  <si>
    <t>S016</t>
    <phoneticPr fontId="2"/>
  </si>
  <si>
    <t>6/</t>
    <phoneticPr fontId="2"/>
  </si>
  <si>
    <t>1-2</t>
    <phoneticPr fontId="2"/>
  </si>
  <si>
    <t>8-9</t>
    <phoneticPr fontId="2"/>
  </si>
  <si>
    <t>WAN HAI 313</t>
    <phoneticPr fontId="2"/>
  </si>
  <si>
    <t>S187</t>
    <phoneticPr fontId="2"/>
  </si>
  <si>
    <t>INTERASIA PROGRESS</t>
    <phoneticPr fontId="2"/>
  </si>
  <si>
    <t>S022</t>
    <phoneticPr fontId="2"/>
  </si>
  <si>
    <t>15-16</t>
    <phoneticPr fontId="2"/>
  </si>
  <si>
    <t>FRED</t>
    <phoneticPr fontId="2"/>
  </si>
  <si>
    <t>22-23</t>
    <phoneticPr fontId="2"/>
  </si>
  <si>
    <t>29-30</t>
    <phoneticPr fontId="2"/>
  </si>
  <si>
    <t>S017</t>
    <phoneticPr fontId="2"/>
  </si>
  <si>
    <t>7/</t>
    <phoneticPr fontId="2"/>
  </si>
  <si>
    <t>6-7</t>
    <phoneticPr fontId="2"/>
  </si>
  <si>
    <t>S188</t>
    <phoneticPr fontId="2"/>
  </si>
  <si>
    <t>S023</t>
    <phoneticPr fontId="2"/>
  </si>
  <si>
    <t>13-14</t>
    <phoneticPr fontId="2"/>
  </si>
  <si>
    <t>インターナショナルエクスプレス株式会社　　大正物流センター内</t>
    <rPh sb="15" eb="17">
      <t>カブシキ</t>
    </rPh>
    <rPh sb="17" eb="19">
      <t>カイシャ</t>
    </rPh>
    <rPh sb="21" eb="23">
      <t>タイショウ</t>
    </rPh>
    <rPh sb="23" eb="25">
      <t>ブツリュウ</t>
    </rPh>
    <rPh sb="29" eb="30">
      <t>ナイ</t>
    </rPh>
    <phoneticPr fontId="2"/>
  </si>
  <si>
    <t>鴻池運輸株式会社　IEC作業所　宛て</t>
    <rPh sb="0" eb="2">
      <t>コウノイケ</t>
    </rPh>
    <rPh sb="2" eb="4">
      <t>ウンユ</t>
    </rPh>
    <rPh sb="4" eb="6">
      <t>カブシキ</t>
    </rPh>
    <rPh sb="6" eb="8">
      <t>カイシャ</t>
    </rPh>
    <rPh sb="12" eb="14">
      <t>サギョウ</t>
    </rPh>
    <rPh sb="14" eb="15">
      <t>ショ</t>
    </rPh>
    <rPh sb="16" eb="17">
      <t>ア</t>
    </rPh>
    <phoneticPr fontId="2"/>
  </si>
  <si>
    <t>大阪市大正区鶴町２H神目２０番５８号</t>
    <rPh sb="0" eb="3">
      <t>オオサカシ</t>
    </rPh>
    <rPh sb="3" eb="6">
      <t>タイショウク</t>
    </rPh>
    <rPh sb="6" eb="8">
      <t>ツルマチ</t>
    </rPh>
    <rPh sb="10" eb="12">
      <t>コウメ</t>
    </rPh>
    <rPh sb="14" eb="15">
      <t>バン</t>
    </rPh>
    <rPh sb="17" eb="18">
      <t>ゴウ</t>
    </rPh>
    <phoneticPr fontId="2"/>
  </si>
  <si>
    <t>TEL : 06-6555-5800   FAX : 06-6555-5801</t>
    <phoneticPr fontId="2"/>
  </si>
  <si>
    <t>　　"仕向地" "本船名" "BOOKING NO." "IEC扱い"</t>
    <rPh sb="3" eb="6">
      <t>シムケチ</t>
    </rPh>
    <rPh sb="9" eb="11">
      <t>ホンセン</t>
    </rPh>
    <rPh sb="11" eb="12">
      <t>ナ</t>
    </rPh>
    <rPh sb="32" eb="33">
      <t>アツカ</t>
    </rPh>
    <phoneticPr fontId="2"/>
  </si>
  <si>
    <t>大阪</t>
    <rPh sb="0" eb="2">
      <t>オオサカ</t>
    </rPh>
    <phoneticPr fontId="2"/>
  </si>
  <si>
    <t>BND : BANDAR ABBAS</t>
    <phoneticPr fontId="2"/>
  </si>
  <si>
    <t>※　ドックレシートは INTERASIA をご利用下さい。</t>
    <rPh sb="23" eb="25">
      <t>リヨウ</t>
    </rPh>
    <rPh sb="25" eb="26">
      <t>クダ</t>
    </rPh>
    <phoneticPr fontId="2"/>
  </si>
  <si>
    <t>13</t>
    <phoneticPr fontId="2"/>
  </si>
  <si>
    <t>20</t>
    <phoneticPr fontId="2"/>
  </si>
  <si>
    <t>27</t>
    <phoneticPr fontId="2"/>
  </si>
  <si>
    <t>4</t>
    <phoneticPr fontId="2"/>
  </si>
  <si>
    <t>5/</t>
    <phoneticPr fontId="2"/>
  </si>
  <si>
    <t>6</t>
    <phoneticPr fontId="2"/>
  </si>
  <si>
    <t>11</t>
    <phoneticPr fontId="2"/>
  </si>
  <si>
    <t>18</t>
    <phoneticPr fontId="2"/>
  </si>
  <si>
    <t>29</t>
    <phoneticPr fontId="2"/>
  </si>
  <si>
    <t>3</t>
    <phoneticPr fontId="2"/>
  </si>
  <si>
    <t>10</t>
    <phoneticPr fontId="2"/>
  </si>
  <si>
    <t>8/</t>
    <phoneticPr fontId="2"/>
  </si>
  <si>
    <t>HONG KONG</t>
    <phoneticPr fontId="2"/>
  </si>
  <si>
    <t>25</t>
    <phoneticPr fontId="2"/>
  </si>
  <si>
    <t>1</t>
    <phoneticPr fontId="2"/>
  </si>
  <si>
    <t>8</t>
    <phoneticPr fontId="2"/>
  </si>
  <si>
    <t>15</t>
    <phoneticPr fontId="2"/>
  </si>
  <si>
    <t>インターナショナル</t>
    <phoneticPr fontId="2"/>
  </si>
  <si>
    <t>1894W</t>
    <phoneticPr fontId="2"/>
  </si>
  <si>
    <t>1935W</t>
    <phoneticPr fontId="2"/>
  </si>
  <si>
    <t>1895W</t>
    <phoneticPr fontId="2"/>
  </si>
  <si>
    <t>-7</t>
    <phoneticPr fontId="2"/>
  </si>
  <si>
    <t>1936W</t>
    <phoneticPr fontId="2"/>
  </si>
  <si>
    <t>1896W</t>
    <phoneticPr fontId="2"/>
  </si>
  <si>
    <t>1937W</t>
    <phoneticPr fontId="2"/>
  </si>
  <si>
    <t>-14</t>
    <phoneticPr fontId="2"/>
  </si>
  <si>
    <t>1897W</t>
    <phoneticPr fontId="2"/>
  </si>
  <si>
    <t>1938W</t>
    <phoneticPr fontId="2"/>
  </si>
  <si>
    <t>1898W</t>
    <phoneticPr fontId="2"/>
  </si>
  <si>
    <t>-21</t>
    <phoneticPr fontId="2"/>
  </si>
  <si>
    <t>1939W</t>
    <phoneticPr fontId="2"/>
  </si>
  <si>
    <t>1899W</t>
    <phoneticPr fontId="2"/>
  </si>
  <si>
    <t>1940W</t>
    <phoneticPr fontId="2"/>
  </si>
  <si>
    <t>----</t>
    <phoneticPr fontId="2"/>
  </si>
  <si>
    <t>*1</t>
    <phoneticPr fontId="2"/>
  </si>
  <si>
    <t>-28</t>
    <phoneticPr fontId="2"/>
  </si>
  <si>
    <t>*1    G20サミット大阪開催による交通規制の為、神戸受けのみとさせていただきます。</t>
    <rPh sb="13" eb="15">
      <t>オオサカ</t>
    </rPh>
    <rPh sb="15" eb="17">
      <t>カイサイ</t>
    </rPh>
    <rPh sb="20" eb="22">
      <t>コウツウ</t>
    </rPh>
    <rPh sb="22" eb="24">
      <t>キセイ</t>
    </rPh>
    <rPh sb="25" eb="26">
      <t>タメ</t>
    </rPh>
    <rPh sb="27" eb="29">
      <t>コウベ</t>
    </rPh>
    <rPh sb="29" eb="30">
      <t>ウ</t>
    </rPh>
    <phoneticPr fontId="2"/>
  </si>
  <si>
    <t>1900W</t>
    <phoneticPr fontId="2"/>
  </si>
  <si>
    <t>1941W</t>
    <phoneticPr fontId="2"/>
  </si>
  <si>
    <t>1901W</t>
    <phoneticPr fontId="2"/>
  </si>
  <si>
    <t>1942W</t>
    <phoneticPr fontId="2"/>
  </si>
  <si>
    <t>1902W</t>
    <phoneticPr fontId="2"/>
  </si>
  <si>
    <t>1943W</t>
    <phoneticPr fontId="2"/>
  </si>
  <si>
    <t>1903W</t>
    <phoneticPr fontId="2"/>
  </si>
  <si>
    <t>1944W</t>
    <phoneticPr fontId="2"/>
  </si>
  <si>
    <t>1904W</t>
    <phoneticPr fontId="2"/>
  </si>
  <si>
    <t>神戸市中央区港島7-6</t>
    <rPh sb="0" eb="2">
      <t>コウベ</t>
    </rPh>
    <rPh sb="2" eb="3">
      <t>シ</t>
    </rPh>
    <rPh sb="3" eb="6">
      <t>チュウオウク</t>
    </rPh>
    <rPh sb="6" eb="7">
      <t>ミナト</t>
    </rPh>
    <rPh sb="7" eb="8">
      <t>ジマ</t>
    </rPh>
    <phoneticPr fontId="2"/>
  </si>
  <si>
    <t>1945W</t>
    <phoneticPr fontId="2"/>
  </si>
  <si>
    <t>1905W</t>
    <phoneticPr fontId="2"/>
  </si>
  <si>
    <t>1946W</t>
    <phoneticPr fontId="2"/>
  </si>
  <si>
    <t>1906W</t>
    <phoneticPr fontId="2"/>
  </si>
  <si>
    <t>1947W</t>
    <phoneticPr fontId="2"/>
  </si>
  <si>
    <t>1948W</t>
    <phoneticPr fontId="2"/>
  </si>
  <si>
    <t>1908W</t>
    <phoneticPr fontId="2"/>
  </si>
  <si>
    <t>1949W</t>
    <phoneticPr fontId="2"/>
  </si>
  <si>
    <t>1909W</t>
    <phoneticPr fontId="2"/>
  </si>
  <si>
    <t>1950W</t>
    <phoneticPr fontId="2"/>
  </si>
  <si>
    <t>1910W</t>
    <phoneticPr fontId="2"/>
  </si>
  <si>
    <t>-9</t>
    <phoneticPr fontId="2"/>
  </si>
  <si>
    <t>-16</t>
    <phoneticPr fontId="2"/>
  </si>
  <si>
    <t>1951W</t>
    <phoneticPr fontId="2"/>
  </si>
  <si>
    <t>1911W</t>
    <phoneticPr fontId="2"/>
  </si>
  <si>
    <t>1952W</t>
    <phoneticPr fontId="2"/>
  </si>
  <si>
    <t>1912W</t>
    <phoneticPr fontId="2"/>
  </si>
  <si>
    <t>1953W</t>
    <phoneticPr fontId="2"/>
  </si>
  <si>
    <t>1913W</t>
    <phoneticPr fontId="2"/>
  </si>
  <si>
    <t>-23</t>
    <phoneticPr fontId="2"/>
  </si>
  <si>
    <t>-30</t>
    <phoneticPr fontId="2"/>
  </si>
  <si>
    <t>1954W</t>
    <phoneticPr fontId="2"/>
  </si>
  <si>
    <t>1914W</t>
    <phoneticPr fontId="2"/>
  </si>
  <si>
    <t>1955W</t>
    <phoneticPr fontId="2"/>
  </si>
  <si>
    <t>1915W</t>
    <phoneticPr fontId="2"/>
  </si>
  <si>
    <t>1956W</t>
    <phoneticPr fontId="2"/>
  </si>
  <si>
    <t>1916W</t>
    <phoneticPr fontId="2"/>
  </si>
  <si>
    <t>-2</t>
    <phoneticPr fontId="2"/>
  </si>
  <si>
    <t>1957W</t>
    <phoneticPr fontId="2"/>
  </si>
  <si>
    <t>1917W</t>
    <phoneticPr fontId="2"/>
  </si>
  <si>
    <t>1958W</t>
    <phoneticPr fontId="2"/>
  </si>
  <si>
    <t>1918W</t>
    <phoneticPr fontId="2"/>
  </si>
  <si>
    <t>1959W</t>
    <phoneticPr fontId="2"/>
  </si>
  <si>
    <t>1919W</t>
    <phoneticPr fontId="2"/>
  </si>
  <si>
    <t>1960W</t>
    <phoneticPr fontId="2"/>
  </si>
  <si>
    <t>1920W</t>
    <phoneticPr fontId="2"/>
  </si>
  <si>
    <t>1961W</t>
    <phoneticPr fontId="2"/>
  </si>
  <si>
    <t>1962W</t>
    <phoneticPr fontId="2"/>
  </si>
  <si>
    <t>1963W</t>
    <phoneticPr fontId="2"/>
  </si>
  <si>
    <t>1964W</t>
    <phoneticPr fontId="2"/>
  </si>
  <si>
    <t>1965W</t>
    <phoneticPr fontId="2"/>
  </si>
  <si>
    <t>DONGJIN FORTUNE</t>
    <phoneticPr fontId="2"/>
  </si>
  <si>
    <t>1909N</t>
    <phoneticPr fontId="2"/>
  </si>
  <si>
    <t>11/1 -</t>
    <phoneticPr fontId="2"/>
  </si>
  <si>
    <t xml:space="preserve">HEUNG-A JAKARTA </t>
    <phoneticPr fontId="2"/>
  </si>
  <si>
    <t>1968W</t>
    <phoneticPr fontId="2"/>
  </si>
  <si>
    <t xml:space="preserve">  11/4 - 4</t>
    <phoneticPr fontId="2"/>
  </si>
  <si>
    <t xml:space="preserve">   11/4 - 4</t>
    <phoneticPr fontId="2"/>
  </si>
  <si>
    <t>1910N</t>
    <phoneticPr fontId="2"/>
  </si>
  <si>
    <t xml:space="preserve">  11/6 - 6</t>
    <phoneticPr fontId="2"/>
  </si>
  <si>
    <t xml:space="preserve">   11/6 - 6</t>
    <phoneticPr fontId="2"/>
  </si>
  <si>
    <t>1969W</t>
    <phoneticPr fontId="2"/>
  </si>
  <si>
    <t xml:space="preserve">  11/8 - 8</t>
    <phoneticPr fontId="2"/>
  </si>
  <si>
    <t xml:space="preserve">   11/8 - 8</t>
    <phoneticPr fontId="2"/>
  </si>
  <si>
    <t>1911N</t>
    <phoneticPr fontId="2"/>
  </si>
  <si>
    <t xml:space="preserve">  11/11 - 11</t>
    <phoneticPr fontId="2"/>
  </si>
  <si>
    <t xml:space="preserve">   11/11 - 11</t>
    <phoneticPr fontId="2"/>
  </si>
  <si>
    <t>1970W</t>
    <phoneticPr fontId="2"/>
  </si>
  <si>
    <t xml:space="preserve">  11/13 - 13</t>
    <phoneticPr fontId="2"/>
  </si>
  <si>
    <t xml:space="preserve">   11/13 - 13</t>
    <phoneticPr fontId="2"/>
  </si>
  <si>
    <t>1912N</t>
    <phoneticPr fontId="2"/>
  </si>
  <si>
    <t xml:space="preserve">  11/15 - 15</t>
    <phoneticPr fontId="2"/>
  </si>
  <si>
    <t>1971W</t>
    <phoneticPr fontId="2"/>
  </si>
  <si>
    <t xml:space="preserve">  11/18 - 18</t>
    <phoneticPr fontId="2"/>
  </si>
  <si>
    <t xml:space="preserve"> 11/14</t>
    <phoneticPr fontId="2"/>
  </si>
  <si>
    <t xml:space="preserve">   11/18 - 18</t>
    <phoneticPr fontId="2"/>
  </si>
  <si>
    <t xml:space="preserve">   11/15 - 15</t>
    <phoneticPr fontId="2"/>
  </si>
  <si>
    <t>1913N</t>
    <phoneticPr fontId="2"/>
  </si>
  <si>
    <t xml:space="preserve">  11/20 - 20</t>
    <phoneticPr fontId="2"/>
  </si>
  <si>
    <t xml:space="preserve">   11/20 - 20</t>
    <phoneticPr fontId="2"/>
  </si>
  <si>
    <t>1972W</t>
    <phoneticPr fontId="2"/>
  </si>
  <si>
    <t xml:space="preserve">  11/22 - 22 </t>
    <phoneticPr fontId="2"/>
  </si>
  <si>
    <t xml:space="preserve">   11/22 - 22</t>
    <phoneticPr fontId="2"/>
  </si>
  <si>
    <t>1916N</t>
    <phoneticPr fontId="2"/>
  </si>
  <si>
    <t>12/</t>
    <phoneticPr fontId="2"/>
  </si>
  <si>
    <t>1975W</t>
    <phoneticPr fontId="2"/>
  </si>
  <si>
    <t>1917N</t>
    <phoneticPr fontId="2"/>
  </si>
  <si>
    <t>9</t>
    <phoneticPr fontId="2"/>
  </si>
  <si>
    <t>1976W</t>
    <phoneticPr fontId="2"/>
  </si>
  <si>
    <t>1918N</t>
    <phoneticPr fontId="2"/>
  </si>
  <si>
    <t>1977W</t>
    <phoneticPr fontId="2"/>
  </si>
  <si>
    <t>16</t>
    <phoneticPr fontId="2"/>
  </si>
  <si>
    <t>1919N</t>
    <phoneticPr fontId="2"/>
  </si>
  <si>
    <t>1978W</t>
    <phoneticPr fontId="2"/>
  </si>
  <si>
    <t>1920N</t>
    <phoneticPr fontId="2"/>
  </si>
  <si>
    <t>23</t>
    <phoneticPr fontId="2"/>
  </si>
  <si>
    <t>1979W</t>
    <phoneticPr fontId="2"/>
  </si>
  <si>
    <t>1921N</t>
    <phoneticPr fontId="2"/>
  </si>
  <si>
    <t>2002W</t>
    <phoneticPr fontId="2"/>
  </si>
  <si>
    <t>1/</t>
    <phoneticPr fontId="2"/>
  </si>
  <si>
    <t>0002N</t>
    <phoneticPr fontId="2"/>
  </si>
  <si>
    <t>2003W</t>
    <phoneticPr fontId="2"/>
  </si>
  <si>
    <t>0003N</t>
    <phoneticPr fontId="2"/>
  </si>
  <si>
    <t>2004W</t>
    <phoneticPr fontId="2"/>
  </si>
  <si>
    <t>17</t>
    <phoneticPr fontId="2"/>
  </si>
  <si>
    <t>0004N</t>
    <phoneticPr fontId="2"/>
  </si>
  <si>
    <t>2005W</t>
    <phoneticPr fontId="2"/>
  </si>
  <si>
    <t>22</t>
    <phoneticPr fontId="2"/>
  </si>
  <si>
    <t>0005N</t>
    <phoneticPr fontId="2"/>
  </si>
  <si>
    <t>24</t>
    <phoneticPr fontId="2"/>
  </si>
  <si>
    <t>2006W</t>
    <phoneticPr fontId="2"/>
  </si>
  <si>
    <t>0006N</t>
    <phoneticPr fontId="2"/>
  </si>
  <si>
    <t>2007W</t>
    <phoneticPr fontId="2"/>
  </si>
  <si>
    <t>31</t>
    <phoneticPr fontId="2"/>
  </si>
  <si>
    <t>0007N</t>
    <phoneticPr fontId="2"/>
  </si>
  <si>
    <t>2/</t>
    <phoneticPr fontId="2"/>
  </si>
  <si>
    <t>2008W</t>
    <phoneticPr fontId="2"/>
  </si>
  <si>
    <t>5</t>
    <phoneticPr fontId="2"/>
  </si>
  <si>
    <t>0008N</t>
    <phoneticPr fontId="2"/>
  </si>
  <si>
    <t>7</t>
    <phoneticPr fontId="2"/>
  </si>
  <si>
    <t>2009W</t>
    <phoneticPr fontId="2"/>
  </si>
  <si>
    <t>0009N</t>
    <phoneticPr fontId="2"/>
  </si>
  <si>
    <t>12</t>
    <phoneticPr fontId="2"/>
  </si>
  <si>
    <t>2010W</t>
    <phoneticPr fontId="2"/>
  </si>
  <si>
    <t>14</t>
    <phoneticPr fontId="2"/>
  </si>
  <si>
    <t>0010N</t>
    <phoneticPr fontId="2"/>
  </si>
  <si>
    <t>2011W</t>
    <phoneticPr fontId="2"/>
  </si>
  <si>
    <t>19</t>
    <phoneticPr fontId="2"/>
  </si>
  <si>
    <t>0011N</t>
    <phoneticPr fontId="2"/>
  </si>
  <si>
    <t>21</t>
    <phoneticPr fontId="2"/>
  </si>
  <si>
    <t>2012W</t>
    <phoneticPr fontId="2"/>
  </si>
  <si>
    <t>0012N</t>
    <phoneticPr fontId="2"/>
  </si>
  <si>
    <t>26</t>
    <phoneticPr fontId="2"/>
  </si>
  <si>
    <t>2013W</t>
    <phoneticPr fontId="2"/>
  </si>
  <si>
    <t>28</t>
    <phoneticPr fontId="2"/>
  </si>
  <si>
    <t>0013Ｎ</t>
    <phoneticPr fontId="2"/>
  </si>
  <si>
    <t>3/</t>
    <phoneticPr fontId="2"/>
  </si>
  <si>
    <t>2</t>
    <phoneticPr fontId="2"/>
  </si>
  <si>
    <t>2014W</t>
    <phoneticPr fontId="2"/>
  </si>
  <si>
    <t>0014N</t>
    <phoneticPr fontId="2"/>
  </si>
  <si>
    <t>2015W</t>
    <phoneticPr fontId="2"/>
  </si>
  <si>
    <t>0015N</t>
    <phoneticPr fontId="2"/>
  </si>
  <si>
    <t>2016W</t>
    <phoneticPr fontId="2"/>
  </si>
  <si>
    <t>0016N</t>
    <phoneticPr fontId="2"/>
  </si>
  <si>
    <t>2017W</t>
    <phoneticPr fontId="2"/>
  </si>
  <si>
    <t>0017N</t>
    <phoneticPr fontId="2"/>
  </si>
  <si>
    <t>SKIP</t>
    <phoneticPr fontId="2"/>
  </si>
  <si>
    <t>0018N</t>
    <phoneticPr fontId="2"/>
  </si>
  <si>
    <t>2019W</t>
    <phoneticPr fontId="2"/>
  </si>
  <si>
    <t>0019N</t>
    <phoneticPr fontId="2"/>
  </si>
  <si>
    <t>30</t>
    <phoneticPr fontId="2"/>
  </si>
  <si>
    <t>0003W</t>
    <phoneticPr fontId="2"/>
  </si>
  <si>
    <t>4/</t>
    <phoneticPr fontId="2"/>
  </si>
  <si>
    <t>HEUNG-A MANILA</t>
    <phoneticPr fontId="2"/>
  </si>
  <si>
    <t>1003W</t>
    <phoneticPr fontId="2"/>
  </si>
  <si>
    <t>0004W</t>
    <phoneticPr fontId="2"/>
  </si>
  <si>
    <t>1004W</t>
    <phoneticPr fontId="2"/>
  </si>
  <si>
    <t>0005W</t>
    <phoneticPr fontId="2"/>
  </si>
  <si>
    <t>1005W</t>
    <phoneticPr fontId="2"/>
  </si>
  <si>
    <t>0006W</t>
    <phoneticPr fontId="2"/>
  </si>
  <si>
    <t>1006W</t>
    <phoneticPr fontId="2"/>
  </si>
  <si>
    <t>0007W</t>
    <phoneticPr fontId="2"/>
  </si>
  <si>
    <t>1007W</t>
    <phoneticPr fontId="2"/>
  </si>
  <si>
    <t>0008W</t>
    <phoneticPr fontId="2"/>
  </si>
  <si>
    <t>1008W</t>
    <phoneticPr fontId="2"/>
  </si>
  <si>
    <t>0009W</t>
    <phoneticPr fontId="2"/>
  </si>
  <si>
    <t>0016W</t>
    <phoneticPr fontId="2"/>
  </si>
  <si>
    <t>1016W</t>
    <phoneticPr fontId="2"/>
  </si>
  <si>
    <t>0017W</t>
    <phoneticPr fontId="2"/>
  </si>
  <si>
    <t>0018W</t>
    <phoneticPr fontId="2"/>
  </si>
  <si>
    <t>0019W</t>
    <phoneticPr fontId="2"/>
  </si>
  <si>
    <t>1017W</t>
    <phoneticPr fontId="2"/>
  </si>
  <si>
    <t>1018W</t>
    <phoneticPr fontId="2"/>
  </si>
  <si>
    <t>1019W</t>
    <phoneticPr fontId="2"/>
  </si>
  <si>
    <t>0020W</t>
    <phoneticPr fontId="2"/>
  </si>
  <si>
    <t>1020W</t>
    <phoneticPr fontId="2"/>
  </si>
  <si>
    <t>0021W</t>
    <phoneticPr fontId="2"/>
  </si>
  <si>
    <t>1021W</t>
    <phoneticPr fontId="2"/>
  </si>
  <si>
    <t>0022W</t>
    <phoneticPr fontId="2"/>
  </si>
  <si>
    <t>1029W</t>
    <phoneticPr fontId="2"/>
  </si>
  <si>
    <t>0030W</t>
    <phoneticPr fontId="2"/>
  </si>
  <si>
    <t>1030W</t>
    <phoneticPr fontId="2"/>
  </si>
  <si>
    <t>0031W</t>
    <phoneticPr fontId="2"/>
  </si>
  <si>
    <t>1031W</t>
    <phoneticPr fontId="2"/>
  </si>
  <si>
    <t>0032W</t>
    <phoneticPr fontId="2"/>
  </si>
  <si>
    <t>1032W</t>
    <phoneticPr fontId="2"/>
  </si>
  <si>
    <t>0033W</t>
    <phoneticPr fontId="2"/>
  </si>
  <si>
    <t>1033W</t>
    <phoneticPr fontId="2"/>
  </si>
  <si>
    <t>0034W</t>
    <phoneticPr fontId="2"/>
  </si>
  <si>
    <t>1034W</t>
    <phoneticPr fontId="2"/>
  </si>
  <si>
    <t>0035W</t>
    <phoneticPr fontId="2"/>
  </si>
  <si>
    <t>0036W</t>
  </si>
  <si>
    <t>9/</t>
  </si>
  <si>
    <t>2</t>
  </si>
  <si>
    <t>1036W</t>
  </si>
  <si>
    <t>4</t>
  </si>
  <si>
    <t>0037W</t>
  </si>
  <si>
    <t>7</t>
  </si>
  <si>
    <t>1037W</t>
  </si>
  <si>
    <t>9</t>
  </si>
  <si>
    <t>0038W</t>
  </si>
  <si>
    <t>11</t>
  </si>
  <si>
    <t>1038W</t>
  </si>
  <si>
    <t>14</t>
  </si>
  <si>
    <t>0039W</t>
  </si>
  <si>
    <t>16</t>
  </si>
  <si>
    <t>HEUNG-A JAKARTA</t>
  </si>
  <si>
    <t xml:space="preserve">HEUNG-A MANILA </t>
  </si>
  <si>
    <t>1039W</t>
  </si>
  <si>
    <t>18</t>
  </si>
  <si>
    <t>0040W</t>
  </si>
  <si>
    <t>21</t>
  </si>
  <si>
    <t xml:space="preserve"> NO SERVICE</t>
  </si>
  <si>
    <t>0041W</t>
  </si>
  <si>
    <t>25</t>
  </si>
  <si>
    <t>1041W</t>
  </si>
  <si>
    <t>28</t>
  </si>
  <si>
    <t>0042W</t>
  </si>
  <si>
    <t>30</t>
  </si>
  <si>
    <t>BOYA</t>
  </si>
  <si>
    <t>0004W</t>
  </si>
  <si>
    <t>10/</t>
  </si>
  <si>
    <t>5</t>
  </si>
  <si>
    <t>1043W</t>
  </si>
  <si>
    <t>0005W</t>
  </si>
  <si>
    <t>1005W</t>
  </si>
  <si>
    <t>12</t>
  </si>
  <si>
    <t>0006W</t>
  </si>
  <si>
    <t>1006W</t>
  </si>
  <si>
    <t>0007W</t>
  </si>
  <si>
    <t>19</t>
  </si>
  <si>
    <t>1007W</t>
  </si>
  <si>
    <t>0008W</t>
  </si>
  <si>
    <t>23</t>
  </si>
  <si>
    <t>1008W</t>
  </si>
  <si>
    <t>26</t>
  </si>
  <si>
    <t>0009W</t>
  </si>
  <si>
    <t>1009W</t>
  </si>
  <si>
    <t xml:space="preserve"> </t>
  </si>
  <si>
    <t>1011W</t>
    <phoneticPr fontId="2"/>
  </si>
  <si>
    <t>11/</t>
    <phoneticPr fontId="2"/>
  </si>
  <si>
    <t>BOYA</t>
    <phoneticPr fontId="2"/>
  </si>
  <si>
    <t>0012W</t>
    <phoneticPr fontId="2"/>
  </si>
  <si>
    <t>1012W</t>
    <phoneticPr fontId="2"/>
  </si>
  <si>
    <t>0013W</t>
    <phoneticPr fontId="2"/>
  </si>
  <si>
    <t>1013W</t>
    <phoneticPr fontId="2"/>
  </si>
  <si>
    <t>0014W</t>
    <phoneticPr fontId="2"/>
  </si>
  <si>
    <t>1014W</t>
    <phoneticPr fontId="2"/>
  </si>
  <si>
    <t>0015W</t>
    <phoneticPr fontId="2"/>
  </si>
  <si>
    <t>1015W</t>
    <phoneticPr fontId="2"/>
  </si>
  <si>
    <t>1016Ｗ</t>
    <phoneticPr fontId="2"/>
  </si>
  <si>
    <t>1024W</t>
    <phoneticPr fontId="2"/>
  </si>
  <si>
    <t>0025W</t>
    <phoneticPr fontId="2"/>
  </si>
  <si>
    <t>1025W</t>
    <phoneticPr fontId="2"/>
  </si>
  <si>
    <t>0026W</t>
    <phoneticPr fontId="2"/>
  </si>
  <si>
    <t>1026W</t>
    <phoneticPr fontId="2"/>
  </si>
  <si>
    <t>0027W</t>
    <phoneticPr fontId="2"/>
  </si>
  <si>
    <t>1027W</t>
    <phoneticPr fontId="2"/>
  </si>
  <si>
    <t>0028W</t>
    <phoneticPr fontId="2"/>
  </si>
  <si>
    <t>1028W</t>
    <phoneticPr fontId="2"/>
  </si>
  <si>
    <t>0029W</t>
    <phoneticPr fontId="2"/>
  </si>
  <si>
    <t>1029W</t>
    <phoneticPr fontId="2"/>
  </si>
  <si>
    <t>2/</t>
    <phoneticPr fontId="2"/>
  </si>
  <si>
    <t>1</t>
    <phoneticPr fontId="2"/>
  </si>
  <si>
    <t>0030W</t>
    <phoneticPr fontId="2"/>
  </si>
  <si>
    <t>3</t>
    <phoneticPr fontId="2"/>
  </si>
  <si>
    <t>1030W</t>
    <phoneticPr fontId="2"/>
  </si>
  <si>
    <t>5</t>
    <phoneticPr fontId="2"/>
  </si>
  <si>
    <t>0031W</t>
    <phoneticPr fontId="2"/>
  </si>
  <si>
    <t>8</t>
    <phoneticPr fontId="2"/>
  </si>
  <si>
    <t>1031W</t>
    <phoneticPr fontId="2"/>
  </si>
  <si>
    <t>10</t>
    <phoneticPr fontId="2"/>
  </si>
  <si>
    <t>0032W</t>
    <phoneticPr fontId="2"/>
  </si>
  <si>
    <t>12</t>
    <phoneticPr fontId="2"/>
  </si>
  <si>
    <t>1032W</t>
    <phoneticPr fontId="2"/>
  </si>
  <si>
    <t>15</t>
    <phoneticPr fontId="2"/>
  </si>
  <si>
    <t>0033W</t>
    <phoneticPr fontId="2"/>
  </si>
  <si>
    <t>17</t>
    <phoneticPr fontId="2"/>
  </si>
  <si>
    <t>1033W</t>
    <phoneticPr fontId="2"/>
  </si>
  <si>
    <t>19</t>
    <phoneticPr fontId="2"/>
  </si>
  <si>
    <t>0034W</t>
    <phoneticPr fontId="2"/>
  </si>
  <si>
    <t>22</t>
    <phoneticPr fontId="2"/>
  </si>
  <si>
    <t>1034W</t>
    <phoneticPr fontId="2"/>
  </si>
  <si>
    <t>24</t>
    <phoneticPr fontId="2"/>
  </si>
  <si>
    <t>0035W</t>
    <phoneticPr fontId="2"/>
  </si>
  <si>
    <t>26</t>
    <phoneticPr fontId="2"/>
  </si>
  <si>
    <t>PACIFIC BUSAN</t>
    <phoneticPr fontId="2"/>
  </si>
  <si>
    <t>0036W</t>
    <phoneticPr fontId="2"/>
  </si>
  <si>
    <t>0037W</t>
    <phoneticPr fontId="2"/>
  </si>
  <si>
    <t>0038W</t>
    <phoneticPr fontId="2"/>
  </si>
  <si>
    <t>0039W</t>
    <phoneticPr fontId="2"/>
  </si>
  <si>
    <t>0040W</t>
    <phoneticPr fontId="2"/>
  </si>
  <si>
    <t>0041W</t>
    <phoneticPr fontId="2"/>
  </si>
  <si>
    <t>1009W</t>
    <phoneticPr fontId="2"/>
  </si>
  <si>
    <t>0042W</t>
    <phoneticPr fontId="2"/>
  </si>
  <si>
    <t>DONGJIN FORTUNE</t>
  </si>
  <si>
    <t>HAKATA VOYAGER</t>
  </si>
  <si>
    <t>2116W</t>
  </si>
  <si>
    <t>0023N</t>
  </si>
  <si>
    <t>2117W</t>
  </si>
  <si>
    <t>0024N</t>
  </si>
  <si>
    <t>2118W</t>
  </si>
  <si>
    <t>0025N</t>
  </si>
  <si>
    <t>04/09</t>
  </si>
  <si>
    <t>04/12</t>
  </si>
  <si>
    <t>04/14</t>
  </si>
  <si>
    <t>04/16</t>
  </si>
  <si>
    <t>04/19</t>
  </si>
  <si>
    <t>04/21</t>
  </si>
  <si>
    <t>04/07</t>
  </si>
  <si>
    <t>04/08</t>
  </si>
  <si>
    <t>04/15</t>
  </si>
  <si>
    <t>04/17</t>
  </si>
  <si>
    <t>04/24</t>
  </si>
  <si>
    <t>2119W</t>
  </si>
  <si>
    <t>0026N</t>
  </si>
  <si>
    <t>2120W</t>
  </si>
  <si>
    <t>0027N</t>
  </si>
  <si>
    <t>2121W</t>
  </si>
  <si>
    <t>04/23</t>
  </si>
  <si>
    <t>04/26</t>
  </si>
  <si>
    <t>04/28</t>
  </si>
  <si>
    <t>04/30</t>
  </si>
  <si>
    <t>05/03</t>
  </si>
  <si>
    <t>04/22</t>
  </si>
  <si>
    <t>04/27</t>
  </si>
  <si>
    <t>05/01</t>
  </si>
  <si>
    <t>05/05</t>
  </si>
  <si>
    <t>2122W</t>
  </si>
  <si>
    <t>05/07</t>
  </si>
  <si>
    <t>05/10</t>
  </si>
  <si>
    <t>0029N</t>
  </si>
  <si>
    <t>05/06</t>
  </si>
  <si>
    <t>05/12</t>
  </si>
  <si>
    <t>2123W</t>
  </si>
  <si>
    <t>05/15</t>
  </si>
  <si>
    <t>0030N</t>
  </si>
  <si>
    <t>05/14</t>
  </si>
  <si>
    <t>05/17</t>
  </si>
  <si>
    <t>2124W</t>
  </si>
  <si>
    <t>05/13</t>
  </si>
  <si>
    <t>05/19</t>
  </si>
  <si>
    <t>0031N</t>
  </si>
  <si>
    <t>05/22</t>
  </si>
  <si>
    <t>2125W</t>
  </si>
  <si>
    <t>05/21</t>
  </si>
  <si>
    <t>05/24</t>
  </si>
  <si>
    <t>0032N</t>
  </si>
  <si>
    <t>05/20</t>
  </si>
  <si>
    <t>05/26</t>
  </si>
  <si>
    <t>2126W</t>
  </si>
  <si>
    <t>05/29</t>
  </si>
  <si>
    <t>0033N</t>
  </si>
  <si>
    <t>05/28</t>
  </si>
  <si>
    <t>05/31</t>
  </si>
  <si>
    <t>2127W</t>
  </si>
  <si>
    <t>0034N</t>
  </si>
  <si>
    <t>2128W</t>
  </si>
  <si>
    <t>0035N</t>
  </si>
  <si>
    <t>2129W</t>
  </si>
  <si>
    <t>0036N</t>
  </si>
  <si>
    <t>2130W</t>
  </si>
  <si>
    <t>0037N</t>
  </si>
  <si>
    <t>2131W</t>
  </si>
  <si>
    <t>0038N</t>
  </si>
  <si>
    <t>2132W</t>
  </si>
  <si>
    <t>0039N</t>
  </si>
  <si>
    <t>06/02</t>
  </si>
  <si>
    <t>06/04</t>
  </si>
  <si>
    <t>06/07</t>
  </si>
  <si>
    <t>06/09</t>
  </si>
  <si>
    <t>06/11</t>
  </si>
  <si>
    <t>06/14</t>
  </si>
  <si>
    <t>06/16</t>
  </si>
  <si>
    <t>06/18</t>
  </si>
  <si>
    <t>06/21</t>
  </si>
  <si>
    <t>06/23</t>
  </si>
  <si>
    <t>06/25</t>
  </si>
  <si>
    <t>05/27</t>
  </si>
  <si>
    <t>06/03</t>
  </si>
  <si>
    <t>06/10</t>
  </si>
  <si>
    <t>06/17</t>
  </si>
  <si>
    <t>06/05</t>
  </si>
  <si>
    <t>06/12</t>
  </si>
  <si>
    <t>06/19</t>
  </si>
  <si>
    <t>06/26</t>
  </si>
  <si>
    <t>06/28</t>
  </si>
  <si>
    <t>0042N</t>
  </si>
  <si>
    <t>2136W</t>
  </si>
  <si>
    <t>0043N</t>
  </si>
  <si>
    <t>2137W</t>
  </si>
  <si>
    <t>0044N</t>
  </si>
  <si>
    <t>2138W</t>
  </si>
  <si>
    <t>0045N</t>
  </si>
  <si>
    <t>0046N</t>
  </si>
  <si>
    <t>2140W</t>
  </si>
  <si>
    <t>0047N</t>
  </si>
  <si>
    <t>07/09</t>
  </si>
  <si>
    <t>07/12</t>
  </si>
  <si>
    <t>07/14</t>
  </si>
  <si>
    <t>07/16</t>
  </si>
  <si>
    <t>07/19</t>
  </si>
  <si>
    <t>07/21</t>
  </si>
  <si>
    <t>07/23</t>
  </si>
  <si>
    <t>07/28</t>
  </si>
  <si>
    <t>07/30</t>
  </si>
  <si>
    <t>08/02</t>
  </si>
  <si>
    <t>07/07</t>
  </si>
  <si>
    <t>07/08</t>
  </si>
  <si>
    <t>07/15</t>
  </si>
  <si>
    <t>07/20</t>
  </si>
  <si>
    <t>07/26</t>
  </si>
  <si>
    <t>07/29</t>
  </si>
  <si>
    <t>07/17</t>
  </si>
  <si>
    <t>07/24</t>
  </si>
  <si>
    <t>07/31</t>
  </si>
  <si>
    <t>08/04</t>
  </si>
  <si>
    <t>2141W</t>
  </si>
  <si>
    <t>0048N</t>
  </si>
  <si>
    <t>2142W</t>
  </si>
  <si>
    <t>0049N</t>
  </si>
  <si>
    <t>2143W</t>
  </si>
  <si>
    <t>0050N</t>
  </si>
  <si>
    <t>2144W</t>
  </si>
  <si>
    <t>0051N</t>
  </si>
  <si>
    <t>2145W</t>
  </si>
  <si>
    <t>0052N</t>
  </si>
  <si>
    <t>2146W</t>
  </si>
  <si>
    <t>0053N</t>
  </si>
  <si>
    <t>08/06</t>
  </si>
  <si>
    <t>08/09</t>
  </si>
  <si>
    <t>08/11</t>
  </si>
  <si>
    <t>08/13</t>
  </si>
  <si>
    <t>08/16</t>
  </si>
  <si>
    <t>08/18</t>
  </si>
  <si>
    <t>08/20</t>
  </si>
  <si>
    <t>08/23</t>
  </si>
  <si>
    <t>08/25</t>
  </si>
  <si>
    <t>08/27</t>
  </si>
  <si>
    <t>08/30</t>
  </si>
  <si>
    <t>08/07</t>
  </si>
  <si>
    <t>08/05</t>
  </si>
  <si>
    <t>08/14</t>
  </si>
  <si>
    <t>08/12</t>
  </si>
  <si>
    <t>08/21</t>
  </si>
  <si>
    <t>08/19</t>
  </si>
  <si>
    <t>08/28</t>
  </si>
  <si>
    <t>08/26</t>
  </si>
  <si>
    <t>09/01</t>
  </si>
  <si>
    <t>2147W</t>
  </si>
  <si>
    <t>0054N</t>
  </si>
  <si>
    <t>2148W</t>
  </si>
  <si>
    <t>0055N</t>
  </si>
  <si>
    <t>2149W</t>
  </si>
  <si>
    <t>0056N</t>
  </si>
  <si>
    <t>2150W</t>
  </si>
  <si>
    <t>0057N</t>
  </si>
  <si>
    <t>09/03</t>
  </si>
  <si>
    <t>09/06</t>
  </si>
  <si>
    <t>09/08</t>
  </si>
  <si>
    <t>09/10</t>
  </si>
  <si>
    <t>09/13</t>
  </si>
  <si>
    <t>09/15</t>
  </si>
  <si>
    <t>09/17</t>
  </si>
  <si>
    <t>09/02</t>
  </si>
  <si>
    <t>09/09</t>
  </si>
  <si>
    <t>09/04</t>
  </si>
  <si>
    <t>09/11</t>
  </si>
  <si>
    <t>09/18</t>
  </si>
  <si>
    <t>09/20</t>
  </si>
  <si>
    <t>PEGASUS PRIME</t>
  </si>
  <si>
    <t>09/16</t>
  </si>
  <si>
    <t>09/22</t>
  </si>
  <si>
    <t>0058N</t>
  </si>
  <si>
    <t>09/25</t>
  </si>
  <si>
    <t>09/24</t>
  </si>
  <si>
    <t>09/21</t>
  </si>
  <si>
    <t>09/27</t>
  </si>
  <si>
    <t>0059N</t>
  </si>
  <si>
    <t>09/29</t>
  </si>
  <si>
    <t>10/02</t>
  </si>
  <si>
    <t>0060N</t>
  </si>
  <si>
    <t>10/01</t>
  </si>
  <si>
    <t>10/04</t>
  </si>
  <si>
    <t>09/30</t>
  </si>
  <si>
    <t>10/06</t>
  </si>
  <si>
    <t>0061N</t>
  </si>
  <si>
    <t>10/09</t>
  </si>
  <si>
    <t>10/08</t>
  </si>
  <si>
    <t>10/11</t>
  </si>
  <si>
    <t>0062N</t>
  </si>
  <si>
    <t>10/07</t>
  </si>
  <si>
    <t>10/13</t>
  </si>
  <si>
    <t>10/16</t>
  </si>
  <si>
    <t>0063N</t>
  </si>
  <si>
    <t>10/15</t>
  </si>
  <si>
    <t>10/18</t>
  </si>
  <si>
    <t>2156N</t>
  </si>
  <si>
    <t>2157N</t>
  </si>
  <si>
    <t>2158N</t>
  </si>
  <si>
    <t>2151W</t>
  </si>
  <si>
    <t>2159N</t>
  </si>
  <si>
    <t>2152W</t>
  </si>
  <si>
    <t>2160N</t>
  </si>
  <si>
    <t>2153W</t>
  </si>
  <si>
    <t>2161N</t>
  </si>
  <si>
    <t>2154W</t>
  </si>
  <si>
    <t>2162N</t>
  </si>
  <si>
    <t>2155W</t>
  </si>
  <si>
    <t>10/14</t>
  </si>
  <si>
    <t>10/20</t>
  </si>
  <si>
    <t>10/23</t>
  </si>
  <si>
    <t>10/22</t>
  </si>
  <si>
    <t>10/25</t>
  </si>
  <si>
    <t>10/21</t>
  </si>
  <si>
    <t>10/27</t>
  </si>
  <si>
    <t>10/30</t>
  </si>
  <si>
    <t>10/29</t>
  </si>
  <si>
    <t>11/01</t>
  </si>
  <si>
    <t>10/28</t>
  </si>
  <si>
    <t>11/03</t>
  </si>
  <si>
    <t>11/06</t>
  </si>
  <si>
    <t>11/05</t>
  </si>
  <si>
    <t>11/02</t>
  </si>
  <si>
    <t>11/08</t>
  </si>
  <si>
    <t>11/04</t>
  </si>
  <si>
    <t>11/10</t>
  </si>
  <si>
    <t>11/13</t>
  </si>
  <si>
    <t>11/12</t>
  </si>
  <si>
    <t>11/15</t>
  </si>
  <si>
    <t>2156W</t>
  </si>
  <si>
    <t>2164N</t>
  </si>
  <si>
    <t>HAKATA VOYAGER</t>
    <phoneticPr fontId="2"/>
  </si>
  <si>
    <t>2163N</t>
    <phoneticPr fontId="2"/>
  </si>
  <si>
    <t>2157W</t>
  </si>
  <si>
    <t>2165N</t>
    <phoneticPr fontId="2"/>
  </si>
  <si>
    <t>2158W</t>
  </si>
  <si>
    <t>2166N</t>
  </si>
  <si>
    <t>2159W</t>
  </si>
  <si>
    <t>2167N</t>
  </si>
  <si>
    <t>2160W</t>
  </si>
  <si>
    <t>2168N</t>
  </si>
  <si>
    <t>2161W</t>
  </si>
  <si>
    <r>
      <t xml:space="preserve">  </t>
    </r>
    <r>
      <rPr>
        <b/>
        <sz val="14"/>
        <rFont val="ＭＳ Ｐゴシック"/>
        <family val="3"/>
        <charset val="128"/>
      </rPr>
      <t>＜略記コード＞</t>
    </r>
    <r>
      <rPr>
        <b/>
        <sz val="14"/>
        <color rgb="FFFF0000"/>
        <rFont val="ＭＳ Ｐゴシック"/>
        <family val="3"/>
        <charset val="128"/>
      </rPr>
      <t>BND   BANDAR ABBAS</t>
    </r>
    <phoneticPr fontId="2"/>
  </si>
  <si>
    <t>B.ABBAS (LCL)　大阪・神戸</t>
    <phoneticPr fontId="2"/>
  </si>
  <si>
    <t>2169N</t>
    <phoneticPr fontId="2"/>
  </si>
  <si>
    <t>2162W</t>
  </si>
  <si>
    <t>2170N</t>
  </si>
  <si>
    <t>2163W</t>
  </si>
  <si>
    <t>2171N</t>
  </si>
  <si>
    <t>2164W</t>
  </si>
  <si>
    <t>2172N</t>
  </si>
  <si>
    <t>2165W</t>
  </si>
  <si>
    <t>----</t>
  </si>
  <si>
    <t>2167W</t>
  </si>
  <si>
    <t>2175N</t>
  </si>
  <si>
    <t>2168W</t>
  </si>
  <si>
    <t>2176N</t>
  </si>
  <si>
    <t>2169W</t>
  </si>
  <si>
    <t>2177N</t>
  </si>
  <si>
    <t>2170W</t>
  </si>
  <si>
    <t>SKIP</t>
  </si>
  <si>
    <t>01/24</t>
  </si>
  <si>
    <t>01/20</t>
  </si>
  <si>
    <t>01/26</t>
  </si>
  <si>
    <t>2172W</t>
  </si>
  <si>
    <t>01/31</t>
  </si>
  <si>
    <t>01/27</t>
  </si>
  <si>
    <t>02/02</t>
  </si>
  <si>
    <t>2206N</t>
  </si>
  <si>
    <t>02/05</t>
  </si>
  <si>
    <t>2173W</t>
  </si>
  <si>
    <t>02/04</t>
  </si>
  <si>
    <t>02/07</t>
  </si>
  <si>
    <t>02/03</t>
  </si>
  <si>
    <t>02/09</t>
  </si>
  <si>
    <t>2174W</t>
  </si>
  <si>
    <t>02/12</t>
  </si>
  <si>
    <t>02/11</t>
  </si>
  <si>
    <t>02/14</t>
  </si>
  <si>
    <t>02/16</t>
  </si>
  <si>
    <t>02/19</t>
  </si>
  <si>
    <t>2176W</t>
  </si>
  <si>
    <t>02/18</t>
  </si>
  <si>
    <t>02/21</t>
  </si>
  <si>
    <t>02/17</t>
  </si>
  <si>
    <t>02/23</t>
  </si>
  <si>
    <t>2177W</t>
  </si>
  <si>
    <t>02/26</t>
  </si>
  <si>
    <t>02/25</t>
  </si>
  <si>
    <t>02/22</t>
  </si>
  <si>
    <t>02/28</t>
  </si>
  <si>
    <t>HAKATA VOY-AGER</t>
    <phoneticPr fontId="2"/>
  </si>
  <si>
    <t>2171W</t>
    <phoneticPr fontId="2"/>
  </si>
  <si>
    <t>01/28</t>
    <phoneticPr fontId="2"/>
  </si>
  <si>
    <t>01/26</t>
    <phoneticPr fontId="2"/>
  </si>
  <si>
    <t>01/24</t>
    <phoneticPr fontId="2"/>
  </si>
  <si>
    <t>01/31</t>
    <phoneticPr fontId="2"/>
  </si>
  <si>
    <t>01/29</t>
    <phoneticPr fontId="2"/>
  </si>
  <si>
    <t>2204N</t>
    <phoneticPr fontId="2"/>
  </si>
  <si>
    <t>2205N</t>
    <phoneticPr fontId="2"/>
  </si>
  <si>
    <t>2207N</t>
    <phoneticPr fontId="2"/>
  </si>
  <si>
    <t>2208N</t>
    <phoneticPr fontId="2"/>
  </si>
  <si>
    <t>2209N</t>
    <phoneticPr fontId="2"/>
  </si>
  <si>
    <t>2210N</t>
    <phoneticPr fontId="2"/>
  </si>
  <si>
    <t>2211N</t>
    <phoneticPr fontId="2"/>
  </si>
  <si>
    <t>02/17</t>
    <phoneticPr fontId="2"/>
  </si>
  <si>
    <t>02/07</t>
    <phoneticPr fontId="2"/>
  </si>
  <si>
    <t>PEGASUS PACER</t>
    <phoneticPr fontId="2"/>
  </si>
  <si>
    <t>0103W</t>
    <phoneticPr fontId="2"/>
  </si>
  <si>
    <t>0104W</t>
    <phoneticPr fontId="2"/>
  </si>
  <si>
    <t>0105W</t>
    <phoneticPr fontId="2"/>
  </si>
  <si>
    <t>0106W</t>
    <phoneticPr fontId="2"/>
  </si>
  <si>
    <t>0108W</t>
    <phoneticPr fontId="2"/>
  </si>
  <si>
    <t>0109W</t>
    <phoneticPr fontId="2"/>
  </si>
  <si>
    <t>PACIFIC SINGAPORE</t>
  </si>
  <si>
    <t>2213W</t>
  </si>
  <si>
    <t>2219N</t>
  </si>
  <si>
    <t>2214W</t>
  </si>
  <si>
    <t>2220N</t>
  </si>
  <si>
    <t>2215W</t>
  </si>
  <si>
    <t>2221N</t>
  </si>
  <si>
    <t>2216W</t>
    <phoneticPr fontId="2"/>
  </si>
  <si>
    <t>2222N</t>
  </si>
  <si>
    <t>2217W</t>
  </si>
  <si>
    <t>2223N</t>
  </si>
  <si>
    <t>2218W</t>
  </si>
  <si>
    <t>2224N</t>
  </si>
  <si>
    <t>2219W</t>
  </si>
  <si>
    <t>2220W</t>
  </si>
  <si>
    <t>2222W</t>
  </si>
  <si>
    <t>2228N</t>
  </si>
  <si>
    <t>PACIFIC SINGAPORE</t>
    <phoneticPr fontId="2"/>
  </si>
  <si>
    <t>2223W</t>
    <phoneticPr fontId="2"/>
  </si>
  <si>
    <t>2229N</t>
  </si>
  <si>
    <t>2224W</t>
  </si>
  <si>
    <t>2230N</t>
  </si>
  <si>
    <t>2225W</t>
  </si>
  <si>
    <t>2231N</t>
  </si>
  <si>
    <t>2226W</t>
  </si>
  <si>
    <t>2232N</t>
  </si>
  <si>
    <t>2227W</t>
  </si>
  <si>
    <t>2233N</t>
    <phoneticPr fontId="2"/>
  </si>
  <si>
    <t>2228W</t>
  </si>
  <si>
    <t>2229W</t>
  </si>
  <si>
    <t>2235N</t>
  </si>
  <si>
    <t>2230W</t>
  </si>
  <si>
    <t>2236N</t>
  </si>
  <si>
    <t>2234Ｎ</t>
    <phoneticPr fontId="2"/>
  </si>
  <si>
    <t>2231W</t>
  </si>
  <si>
    <t>2237N</t>
  </si>
  <si>
    <t>2232W</t>
  </si>
  <si>
    <t>2238N</t>
  </si>
  <si>
    <t>2233W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</si>
</sst>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9]000\-00;000\-0000"/>
    <numFmt numFmtId="177" formatCode="mmm\.dd"/>
    <numFmt numFmtId="178" formatCode="m/d"/>
    <numFmt numFmtId="179" formatCode="[$-F800]dddd\,\ mmmm\ dd\,\ yyyy"/>
    <numFmt numFmtId="180" formatCode="m/d;@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6"/>
      <color indexed="62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6"/>
      <color indexed="17"/>
      <name val="ＭＳ Ｐゴシック"/>
      <family val="3"/>
      <charset val="128"/>
    </font>
    <font>
      <b/>
      <sz val="18"/>
      <color indexed="17"/>
      <name val="ＭＳ Ｐゴシック"/>
      <family val="3"/>
      <charset val="128"/>
    </font>
    <font>
      <sz val="16"/>
      <name val="HGPｺﾞｼｯｸE"/>
      <family val="3"/>
      <charset val="128"/>
    </font>
    <font>
      <b/>
      <sz val="16"/>
      <color indexed="9"/>
      <name val="Cambria"/>
      <family val="1"/>
    </font>
    <font>
      <b/>
      <sz val="28"/>
      <color indexed="9"/>
      <name val="BatangChe"/>
      <family val="3"/>
    </font>
    <font>
      <u/>
      <sz val="24"/>
      <name val="HGSｺﾞｼｯｸE"/>
      <family val="3"/>
      <charset val="128"/>
    </font>
    <font>
      <sz val="11"/>
      <color indexed="8"/>
      <name val="ＭＳ Ｐゴシック"/>
      <family val="3"/>
      <charset val="129"/>
    </font>
    <font>
      <b/>
      <sz val="16"/>
      <color indexed="12"/>
      <name val="ＭＳ Ｐゴシック"/>
      <family val="3"/>
      <charset val="128"/>
    </font>
    <font>
      <u/>
      <sz val="26"/>
      <name val="HGSｺﾞｼｯｸE"/>
      <family val="3"/>
      <charset val="128"/>
    </font>
    <font>
      <sz val="26"/>
      <name val="HGPｺﾞｼｯｸE"/>
      <family val="3"/>
      <charset val="128"/>
    </font>
    <font>
      <b/>
      <sz val="26"/>
      <color indexed="9"/>
      <name val="ＭＳ Ｐゴシック"/>
      <family val="3"/>
      <charset val="128"/>
    </font>
    <font>
      <b/>
      <sz val="36"/>
      <color indexed="9"/>
      <name val="BatangChe"/>
      <family val="3"/>
    </font>
    <font>
      <sz val="20"/>
      <name val="ＭＳ Ｐゴシック"/>
      <family val="3"/>
      <charset val="128"/>
    </font>
    <font>
      <b/>
      <sz val="20"/>
      <color indexed="9"/>
      <name val="Cambria"/>
      <family val="1"/>
    </font>
    <font>
      <u/>
      <sz val="20"/>
      <color indexed="12"/>
      <name val="ＭＳ Ｐゴシック"/>
      <family val="3"/>
      <charset val="128"/>
    </font>
    <font>
      <sz val="18"/>
      <color indexed="6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8"/>
      <color rgb="FFFFFFFF"/>
      <name val="游ゴシック"/>
      <family val="3"/>
      <charset val="128"/>
    </font>
    <font>
      <b/>
      <sz val="36"/>
      <color rgb="FFFFFFFF"/>
      <name val="游ゴシック"/>
      <family val="3"/>
      <charset val="128"/>
    </font>
    <font>
      <sz val="16"/>
      <color theme="3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26"/>
      <color rgb="FFFFFFFF"/>
      <name val="游ゴシック"/>
      <family val="3"/>
      <charset val="128"/>
    </font>
    <font>
      <b/>
      <sz val="26"/>
      <color indexed="9"/>
      <name val="BatangChe"/>
      <family val="3"/>
    </font>
    <font>
      <u/>
      <sz val="22"/>
      <name val="HGSｺﾞｼｯｸE"/>
      <family val="3"/>
      <charset val="128"/>
    </font>
    <font>
      <sz val="10"/>
      <color rgb="FF000000"/>
      <name val="Times New Roman"/>
      <family val="1"/>
    </font>
    <font>
      <b/>
      <sz val="14"/>
      <name val="ＭＳ Ｐゴシック"/>
      <family val="3"/>
      <charset val="128"/>
    </font>
    <font>
      <b/>
      <sz val="14"/>
      <color indexed="17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77" fontId="7" fillId="0" borderId="1" applyBorder="0">
      <alignment horizont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5" fillId="0" borderId="0"/>
    <xf numFmtId="0" fontId="1" fillId="0" borderId="0">
      <alignment vertical="center"/>
    </xf>
    <xf numFmtId="0" fontId="18" fillId="0" borderId="0"/>
    <xf numFmtId="0" fontId="49" fillId="0" borderId="0"/>
  </cellStyleXfs>
  <cellXfs count="35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/>
    <xf numFmtId="0" fontId="7" fillId="0" borderId="0" xfId="0" applyFont="1"/>
    <xf numFmtId="0" fontId="8" fillId="0" borderId="0" xfId="0" applyFont="1" applyBorder="1"/>
    <xf numFmtId="0" fontId="0" fillId="0" borderId="0" xfId="0" applyAlignment="1"/>
    <xf numFmtId="0" fontId="7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/>
    <xf numFmtId="49" fontId="4" fillId="0" borderId="0" xfId="0" applyNumberFormat="1" applyFont="1" applyAlignment="1">
      <alignment horizontal="right"/>
    </xf>
    <xf numFmtId="0" fontId="7" fillId="0" borderId="0" xfId="0" applyFont="1" applyFill="1"/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shrinkToFit="1"/>
    </xf>
    <xf numFmtId="0" fontId="14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/>
    <xf numFmtId="49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16" fillId="0" borderId="0" xfId="0" applyFont="1" applyFill="1" applyAlignment="1"/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22" fillId="3" borderId="0" xfId="6" applyFont="1" applyFill="1" applyAlignment="1">
      <alignment horizontal="right"/>
    </xf>
    <xf numFmtId="0" fontId="0" fillId="3" borderId="0" xfId="0" applyFill="1"/>
    <xf numFmtId="0" fontId="23" fillId="0" borderId="0" xfId="6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7" fillId="0" borderId="0" xfId="0" applyFont="1" applyBorder="1" applyAlignment="1">
      <alignment vertical="center"/>
    </xf>
    <xf numFmtId="178" fontId="4" fillId="2" borderId="0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0" fontId="9" fillId="0" borderId="4" xfId="0" applyNumberFormat="1" applyFont="1" applyFill="1" applyBorder="1" applyAlignment="1">
      <alignment horizontal="left"/>
    </xf>
    <xf numFmtId="0" fontId="7" fillId="0" borderId="5" xfId="0" applyFont="1" applyBorder="1"/>
    <xf numFmtId="49" fontId="7" fillId="0" borderId="5" xfId="0" applyNumberFormat="1" applyFont="1" applyFill="1" applyBorder="1" applyAlignment="1">
      <alignment horizontal="center"/>
    </xf>
    <xf numFmtId="177" fontId="7" fillId="0" borderId="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20" fillId="0" borderId="8" xfId="0" applyNumberFormat="1" applyFont="1" applyFill="1" applyBorder="1" applyAlignment="1"/>
    <xf numFmtId="177" fontId="20" fillId="0" borderId="0" xfId="0" applyNumberFormat="1" applyFont="1" applyFill="1" applyBorder="1" applyAlignment="1"/>
    <xf numFmtId="177" fontId="7" fillId="0" borderId="9" xfId="0" applyNumberFormat="1" applyFont="1" applyFill="1" applyBorder="1" applyAlignment="1">
      <alignment horizontal="center"/>
    </xf>
    <xf numFmtId="0" fontId="0" fillId="0" borderId="10" xfId="0" applyBorder="1"/>
    <xf numFmtId="178" fontId="8" fillId="0" borderId="6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0" fontId="7" fillId="0" borderId="0" xfId="7" applyFont="1" applyFill="1" applyBorder="1" applyAlignment="1" applyProtection="1">
      <alignment vertical="center"/>
    </xf>
    <xf numFmtId="0" fontId="35" fillId="0" borderId="11" xfId="0" applyFont="1" applyBorder="1" applyAlignment="1">
      <alignment vertical="center"/>
    </xf>
    <xf numFmtId="0" fontId="35" fillId="0" borderId="0" xfId="0" applyFont="1"/>
    <xf numFmtId="0" fontId="0" fillId="2" borderId="0" xfId="0" applyFill="1" applyBorder="1" applyAlignment="1" applyProtection="1">
      <alignment vertical="center"/>
      <protection locked="0"/>
    </xf>
    <xf numFmtId="178" fontId="8" fillId="2" borderId="0" xfId="0" applyNumberFormat="1" applyFont="1" applyFill="1" applyBorder="1" applyAlignment="1" applyProtection="1">
      <alignment horizontal="right"/>
      <protection locked="0"/>
    </xf>
    <xf numFmtId="49" fontId="8" fillId="2" borderId="0" xfId="0" applyNumberFormat="1" applyFont="1" applyFill="1" applyBorder="1" applyAlignment="1" applyProtection="1">
      <alignment horizontal="left"/>
      <protection locked="0"/>
    </xf>
    <xf numFmtId="0" fontId="20" fillId="0" borderId="12" xfId="0" applyNumberFormat="1" applyFont="1" applyFill="1" applyBorder="1" applyAlignment="1"/>
    <xf numFmtId="0" fontId="20" fillId="0" borderId="6" xfId="0" applyNumberFormat="1" applyFont="1" applyFill="1" applyBorder="1" applyAlignment="1"/>
    <xf numFmtId="49" fontId="20" fillId="0" borderId="6" xfId="0" applyNumberFormat="1" applyFont="1" applyFill="1" applyBorder="1" applyAlignment="1">
      <alignment horizontal="center"/>
    </xf>
    <xf numFmtId="177" fontId="20" fillId="0" borderId="6" xfId="0" applyNumberFormat="1" applyFont="1" applyFill="1" applyBorder="1" applyAlignment="1"/>
    <xf numFmtId="0" fontId="20" fillId="0" borderId="6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13" xfId="0" applyFont="1" applyFill="1" applyBorder="1" applyAlignment="1"/>
    <xf numFmtId="0" fontId="7" fillId="0" borderId="14" xfId="0" applyFont="1" applyFill="1" applyBorder="1" applyAlignment="1">
      <alignment horizontal="center"/>
    </xf>
    <xf numFmtId="178" fontId="8" fillId="0" borderId="15" xfId="0" applyNumberFormat="1" applyFont="1" applyFill="1" applyBorder="1" applyAlignment="1"/>
    <xf numFmtId="0" fontId="13" fillId="0" borderId="0" xfId="0" applyFont="1" applyFill="1" applyAlignment="1"/>
    <xf numFmtId="0" fontId="4" fillId="0" borderId="0" xfId="0" applyFont="1" applyBorder="1" applyAlignment="1">
      <alignment vertical="center"/>
    </xf>
    <xf numFmtId="0" fontId="36" fillId="0" borderId="0" xfId="6" applyFont="1" applyFill="1" applyAlignment="1">
      <alignment horizontal="left" vertical="center"/>
    </xf>
    <xf numFmtId="178" fontId="3" fillId="0" borderId="7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5" fillId="0" borderId="18" xfId="0" applyFont="1" applyBorder="1" applyAlignment="1">
      <alignment horizontal="center" vertical="center"/>
    </xf>
    <xf numFmtId="177" fontId="36" fillId="0" borderId="0" xfId="0" applyNumberFormat="1" applyFont="1" applyFill="1" applyBorder="1" applyAlignment="1"/>
    <xf numFmtId="0" fontId="12" fillId="0" borderId="2" xfId="0" applyFont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right"/>
    </xf>
    <xf numFmtId="178" fontId="37" fillId="0" borderId="19" xfId="0" applyNumberFormat="1" applyFont="1" applyFill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shrinkToFit="1"/>
    </xf>
    <xf numFmtId="0" fontId="7" fillId="0" borderId="12" xfId="0" applyFont="1" applyFill="1" applyBorder="1" applyAlignment="1">
      <alignment horizontal="left"/>
    </xf>
    <xf numFmtId="0" fontId="0" fillId="2" borderId="0" xfId="0" applyFill="1" applyProtection="1"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176" fontId="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77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49" fontId="8" fillId="0" borderId="15" xfId="0" applyNumberFormat="1" applyFont="1" applyFill="1" applyBorder="1" applyAlignment="1"/>
    <xf numFmtId="49" fontId="3" fillId="0" borderId="20" xfId="0" applyNumberFormat="1" applyFont="1" applyFill="1" applyBorder="1" applyAlignment="1"/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78" fontId="8" fillId="0" borderId="7" xfId="0" applyNumberFormat="1" applyFont="1" applyFill="1" applyBorder="1" applyAlignment="1">
      <alignment horizontal="center"/>
    </xf>
    <xf numFmtId="178" fontId="8" fillId="0" borderId="20" xfId="0" applyNumberFormat="1" applyFont="1" applyFill="1" applyBorder="1" applyAlignment="1">
      <alignment horizontal="center"/>
    </xf>
    <xf numFmtId="178" fontId="8" fillId="0" borderId="1" xfId="0" applyNumberFormat="1" applyFont="1" applyFill="1" applyBorder="1" applyAlignment="1"/>
    <xf numFmtId="178" fontId="8" fillId="4" borderId="19" xfId="0" applyNumberFormat="1" applyFont="1" applyFill="1" applyBorder="1" applyAlignment="1">
      <alignment horizontal="right"/>
    </xf>
    <xf numFmtId="177" fontId="36" fillId="0" borderId="8" xfId="0" applyNumberFormat="1" applyFont="1" applyFill="1" applyBorder="1" applyAlignment="1"/>
    <xf numFmtId="177" fontId="20" fillId="0" borderId="8" xfId="0" applyNumberFormat="1" applyFont="1" applyFill="1" applyBorder="1" applyAlignment="1"/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78" fontId="8" fillId="0" borderId="21" xfId="0" applyNumberFormat="1" applyFont="1" applyFill="1" applyBorder="1" applyAlignment="1">
      <alignment horizontal="right"/>
    </xf>
    <xf numFmtId="178" fontId="8" fillId="0" borderId="1" xfId="0" applyNumberFormat="1" applyFont="1" applyFill="1" applyBorder="1" applyAlignment="1">
      <alignment horizontal="right"/>
    </xf>
    <xf numFmtId="178" fontId="8" fillId="0" borderId="12" xfId="0" applyNumberFormat="1" applyFont="1" applyFill="1" applyBorder="1" applyAlignment="1">
      <alignment horizontal="right"/>
    </xf>
    <xf numFmtId="0" fontId="8" fillId="2" borderId="0" xfId="0" applyFont="1" applyFill="1" applyAlignment="1" applyProtection="1">
      <alignment horizontal="center"/>
      <protection locked="0"/>
    </xf>
    <xf numFmtId="178" fontId="8" fillId="0" borderId="15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178" fontId="8" fillId="4" borderId="0" xfId="0" applyNumberFormat="1" applyFont="1" applyFill="1" applyBorder="1" applyAlignment="1">
      <alignment horizontal="right"/>
    </xf>
    <xf numFmtId="178" fontId="37" fillId="0" borderId="0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left"/>
    </xf>
    <xf numFmtId="178" fontId="8" fillId="0" borderId="20" xfId="0" applyNumberFormat="1" applyFont="1" applyFill="1" applyBorder="1" applyAlignment="1">
      <alignment horizontal="right"/>
    </xf>
    <xf numFmtId="49" fontId="8" fillId="0" borderId="20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right"/>
    </xf>
    <xf numFmtId="178" fontId="8" fillId="4" borderId="20" xfId="0" applyNumberFormat="1" applyFont="1" applyFill="1" applyBorder="1" applyAlignment="1">
      <alignment horizontal="right"/>
    </xf>
    <xf numFmtId="49" fontId="8" fillId="4" borderId="20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right"/>
    </xf>
    <xf numFmtId="178" fontId="3" fillId="0" borderId="6" xfId="0" applyNumberFormat="1" applyFont="1" applyFill="1" applyBorder="1" applyAlignment="1">
      <alignment horizontal="center"/>
    </xf>
    <xf numFmtId="49" fontId="8" fillId="4" borderId="15" xfId="0" applyNumberFormat="1" applyFont="1" applyFill="1" applyBorder="1" applyAlignment="1">
      <alignment horizontal="left"/>
    </xf>
    <xf numFmtId="178" fontId="8" fillId="4" borderId="15" xfId="0" applyNumberFormat="1" applyFont="1" applyFill="1" applyBorder="1" applyAlignment="1">
      <alignment horizontal="right"/>
    </xf>
    <xf numFmtId="178" fontId="37" fillId="0" borderId="20" xfId="0" applyNumberFormat="1" applyFont="1" applyFill="1" applyBorder="1" applyAlignment="1">
      <alignment horizontal="right"/>
    </xf>
    <xf numFmtId="49" fontId="37" fillId="0" borderId="20" xfId="0" applyNumberFormat="1" applyFont="1" applyFill="1" applyBorder="1" applyAlignment="1">
      <alignment horizontal="left"/>
    </xf>
    <xf numFmtId="49" fontId="37" fillId="4" borderId="15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1" fillId="3" borderId="0" xfId="0" applyFont="1" applyFill="1"/>
    <xf numFmtId="0" fontId="32" fillId="3" borderId="0" xfId="6" applyFont="1" applyFill="1" applyAlignment="1">
      <alignment horizontal="right"/>
    </xf>
    <xf numFmtId="0" fontId="33" fillId="3" borderId="0" xfId="2" applyFont="1" applyFill="1" applyAlignment="1" applyProtection="1">
      <alignment horizontal="right"/>
    </xf>
    <xf numFmtId="178" fontId="8" fillId="0" borderId="15" xfId="0" quotePrefix="1" applyNumberFormat="1" applyFont="1" applyFill="1" applyBorder="1" applyAlignment="1">
      <alignment horizontal="right"/>
    </xf>
    <xf numFmtId="178" fontId="8" fillId="0" borderId="19" xfId="0" applyNumberFormat="1" applyFont="1" applyFill="1" applyBorder="1" applyAlignment="1">
      <alignment horizontal="center"/>
    </xf>
    <xf numFmtId="178" fontId="8" fillId="4" borderId="19" xfId="0" applyNumberFormat="1" applyFont="1" applyFill="1" applyBorder="1" applyAlignment="1">
      <alignment horizontal="center"/>
    </xf>
    <xf numFmtId="178" fontId="37" fillId="0" borderId="19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2" borderId="0" xfId="0" applyFont="1" applyFill="1" applyProtection="1">
      <protection locked="0"/>
    </xf>
    <xf numFmtId="178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2" borderId="0" xfId="0" applyFont="1" applyFill="1" applyAlignment="1" applyProtection="1">
      <alignment horizontal="center"/>
      <protection locked="0"/>
    </xf>
    <xf numFmtId="176" fontId="7" fillId="0" borderId="0" xfId="0" applyNumberFormat="1" applyFont="1" applyAlignment="1">
      <alignment horizontal="center" vertical="center"/>
    </xf>
    <xf numFmtId="0" fontId="7" fillId="2" borderId="0" xfId="0" applyFont="1" applyFill="1" applyAlignment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78" fontId="7" fillId="2" borderId="0" xfId="0" applyNumberFormat="1" applyFont="1" applyFill="1" applyBorder="1" applyAlignment="1" applyProtection="1">
      <alignment horizontal="right"/>
      <protection locked="0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178" fontId="7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178" fontId="38" fillId="0" borderId="15" xfId="0" applyNumberFormat="1" applyFont="1" applyFill="1" applyBorder="1" applyAlignment="1"/>
    <xf numFmtId="49" fontId="38" fillId="0" borderId="15" xfId="0" applyNumberFormat="1" applyFont="1" applyFill="1" applyBorder="1" applyAlignment="1"/>
    <xf numFmtId="49" fontId="39" fillId="0" borderId="20" xfId="0" applyNumberFormat="1" applyFont="1" applyFill="1" applyBorder="1" applyAlignment="1"/>
    <xf numFmtId="178" fontId="38" fillId="0" borderId="6" xfId="0" applyNumberFormat="1" applyFont="1" applyFill="1" applyBorder="1" applyAlignment="1">
      <alignment horizontal="right"/>
    </xf>
    <xf numFmtId="178" fontId="39" fillId="0" borderId="7" xfId="0" applyNumberFormat="1" applyFont="1" applyFill="1" applyBorder="1" applyAlignment="1">
      <alignment horizontal="center"/>
    </xf>
    <xf numFmtId="178" fontId="38" fillId="0" borderId="1" xfId="0" applyNumberFormat="1" applyFont="1" applyFill="1" applyBorder="1" applyAlignment="1"/>
    <xf numFmtId="178" fontId="38" fillId="0" borderId="1" xfId="0" applyNumberFormat="1" applyFont="1" applyFill="1" applyBorder="1" applyAlignment="1">
      <alignment horizontal="right"/>
    </xf>
    <xf numFmtId="178" fontId="38" fillId="0" borderId="19" xfId="0" applyNumberFormat="1" applyFont="1" applyFill="1" applyBorder="1" applyAlignment="1">
      <alignment horizontal="center"/>
    </xf>
    <xf numFmtId="178" fontId="38" fillId="4" borderId="19" xfId="0" applyNumberFormat="1" applyFont="1" applyFill="1" applyBorder="1" applyAlignment="1">
      <alignment horizontal="center"/>
    </xf>
    <xf numFmtId="178" fontId="38" fillId="0" borderId="12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8" fontId="38" fillId="0" borderId="15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8" fontId="38" fillId="0" borderId="16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 vertical="center"/>
    </xf>
    <xf numFmtId="0" fontId="20" fillId="0" borderId="7" xfId="0" applyNumberFormat="1" applyFont="1" applyFill="1" applyBorder="1" applyAlignment="1">
      <alignment horizontal="left" vertical="center"/>
    </xf>
    <xf numFmtId="0" fontId="42" fillId="0" borderId="2" xfId="0" applyFont="1" applyBorder="1" applyAlignment="1">
      <alignment horizontal="center" vertical="center"/>
    </xf>
    <xf numFmtId="178" fontId="8" fillId="0" borderId="15" xfId="0" quotePrefix="1" applyNumberFormat="1" applyFont="1" applyFill="1" applyBorder="1" applyAlignment="1">
      <alignment horizontal="center"/>
    </xf>
    <xf numFmtId="178" fontId="8" fillId="0" borderId="16" xfId="0" applyNumberFormat="1" applyFont="1" applyFill="1" applyBorder="1" applyAlignment="1">
      <alignment horizontal="center"/>
    </xf>
    <xf numFmtId="178" fontId="8" fillId="0" borderId="21" xfId="0" applyNumberFormat="1" applyFont="1" applyFill="1" applyBorder="1" applyAlignment="1">
      <alignment horizontal="center"/>
    </xf>
    <xf numFmtId="178" fontId="8" fillId="0" borderId="15" xfId="0" applyNumberFormat="1" applyFont="1" applyFill="1" applyBorder="1" applyAlignment="1">
      <alignment horizontal="center"/>
    </xf>
    <xf numFmtId="178" fontId="8" fillId="0" borderId="12" xfId="0" applyNumberFormat="1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5" fillId="0" borderId="0" xfId="6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3" fillId="0" borderId="0" xfId="0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/>
    <xf numFmtId="0" fontId="4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Protection="1">
      <protection locked="0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left"/>
    </xf>
    <xf numFmtId="0" fontId="8" fillId="0" borderId="5" xfId="0" applyFont="1" applyBorder="1"/>
    <xf numFmtId="49" fontId="8" fillId="0" borderId="5" xfId="0" applyNumberFormat="1" applyFont="1" applyFill="1" applyBorder="1" applyAlignment="1">
      <alignment horizontal="center"/>
    </xf>
    <xf numFmtId="177" fontId="8" fillId="0" borderId="5" xfId="0" applyNumberFormat="1" applyFont="1" applyFill="1" applyBorder="1" applyAlignment="1">
      <alignment horizontal="center"/>
    </xf>
    <xf numFmtId="177" fontId="8" fillId="0" borderId="9" xfId="0" applyNumberFormat="1" applyFont="1" applyFill="1" applyBorder="1" applyAlignment="1">
      <alignment horizontal="center"/>
    </xf>
    <xf numFmtId="177" fontId="35" fillId="0" borderId="8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2" xfId="0" applyNumberFormat="1" applyFont="1" applyFill="1" applyBorder="1" applyAlignment="1"/>
    <xf numFmtId="0" fontId="19" fillId="0" borderId="6" xfId="0" applyNumberFormat="1" applyFont="1" applyFill="1" applyBorder="1" applyAlignment="1"/>
    <xf numFmtId="49" fontId="19" fillId="0" borderId="6" xfId="0" applyNumberFormat="1" applyFont="1" applyFill="1" applyBorder="1" applyAlignment="1">
      <alignment horizontal="center"/>
    </xf>
    <xf numFmtId="177" fontId="19" fillId="0" borderId="6" xfId="0" applyNumberFormat="1" applyFont="1" applyFill="1" applyBorder="1" applyAlignment="1"/>
    <xf numFmtId="0" fontId="19" fillId="0" borderId="7" xfId="0" applyNumberFormat="1" applyFont="1" applyFill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80" fontId="8" fillId="0" borderId="19" xfId="0" applyNumberFormat="1" applyFont="1" applyFill="1" applyBorder="1" applyAlignment="1">
      <alignment horizontal="center"/>
    </xf>
    <xf numFmtId="180" fontId="8" fillId="4" borderId="19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0" fillId="0" borderId="4" xfId="0" applyNumberFormat="1" applyFont="1" applyFill="1" applyBorder="1" applyAlignment="1">
      <alignment horizontal="left"/>
    </xf>
    <xf numFmtId="0" fontId="4" fillId="0" borderId="5" xfId="0" applyFont="1" applyBorder="1"/>
    <xf numFmtId="49" fontId="4" fillId="0" borderId="5" xfId="0" applyNumberFormat="1" applyFont="1" applyFill="1" applyBorder="1" applyAlignment="1">
      <alignment horizontal="center"/>
    </xf>
    <xf numFmtId="177" fontId="4" fillId="0" borderId="5" xfId="0" applyNumberFormat="1" applyFont="1" applyFill="1" applyBorder="1" applyAlignment="1">
      <alignment horizontal="center"/>
    </xf>
    <xf numFmtId="177" fontId="4" fillId="0" borderId="9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/>
    <xf numFmtId="178" fontId="4" fillId="4" borderId="0" xfId="0" applyNumberFormat="1" applyFont="1" applyFill="1" applyBorder="1" applyAlignment="1">
      <alignment horizontal="right"/>
    </xf>
    <xf numFmtId="177" fontId="44" fillId="0" borderId="8" xfId="0" applyNumberFormat="1" applyFont="1" applyFill="1" applyBorder="1" applyAlignment="1"/>
    <xf numFmtId="0" fontId="51" fillId="0" borderId="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/>
    <xf numFmtId="0" fontId="8" fillId="0" borderId="14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5" fillId="0" borderId="0" xfId="6" applyFont="1" applyAlignment="1">
      <alignment horizontal="left" vertical="center"/>
    </xf>
    <xf numFmtId="0" fontId="23" fillId="0" borderId="0" xfId="6" applyFont="1" applyAlignment="1">
      <alignment horizontal="center"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8" fillId="0" borderId="12" xfId="0" applyFont="1" applyBorder="1" applyAlignment="1">
      <alignment horizontal="left"/>
    </xf>
    <xf numFmtId="0" fontId="8" fillId="0" borderId="13" xfId="0" applyFont="1" applyBorder="1"/>
    <xf numFmtId="0" fontId="8" fillId="0" borderId="14" xfId="0" applyFont="1" applyBorder="1" applyAlignment="1">
      <alignment horizontal="center"/>
    </xf>
    <xf numFmtId="178" fontId="8" fillId="0" borderId="15" xfId="0" quotePrefix="1" applyNumberFormat="1" applyFont="1" applyBorder="1" applyAlignment="1">
      <alignment horizontal="center"/>
    </xf>
    <xf numFmtId="178" fontId="8" fillId="0" borderId="16" xfId="0" applyNumberFormat="1" applyFont="1" applyBorder="1" applyAlignment="1">
      <alignment horizontal="center"/>
    </xf>
    <xf numFmtId="178" fontId="8" fillId="0" borderId="21" xfId="0" applyNumberFormat="1" applyFont="1" applyBorder="1" applyAlignment="1">
      <alignment horizontal="center"/>
    </xf>
    <xf numFmtId="180" fontId="8" fillId="0" borderId="19" xfId="0" applyNumberFormat="1" applyFont="1" applyBorder="1" applyAlignment="1">
      <alignment horizontal="center"/>
    </xf>
    <xf numFmtId="178" fontId="37" fillId="0" borderId="19" xfId="0" applyNumberFormat="1" applyFont="1" applyBorder="1" applyAlignment="1">
      <alignment horizontal="center"/>
    </xf>
    <xf numFmtId="178" fontId="8" fillId="0" borderId="15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178" fontId="8" fillId="0" borderId="19" xfId="0" applyNumberFormat="1" applyFont="1" applyBorder="1" applyAlignment="1">
      <alignment horizontal="center"/>
    </xf>
    <xf numFmtId="178" fontId="8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78" fontId="8" fillId="0" borderId="0" xfId="0" applyNumberFormat="1" applyFont="1"/>
    <xf numFmtId="178" fontId="8" fillId="0" borderId="0" xfId="0" applyNumberFormat="1" applyFont="1" applyAlignment="1">
      <alignment horizontal="right"/>
    </xf>
    <xf numFmtId="178" fontId="8" fillId="4" borderId="0" xfId="0" applyNumberFormat="1" applyFont="1" applyFill="1" applyAlignment="1">
      <alignment horizontal="right"/>
    </xf>
    <xf numFmtId="0" fontId="50" fillId="0" borderId="4" xfId="0" applyFont="1" applyBorder="1" applyAlignment="1">
      <alignment horizontal="left"/>
    </xf>
    <xf numFmtId="49" fontId="4" fillId="0" borderId="5" xfId="0" applyNumberFormat="1" applyFont="1" applyBorder="1" applyAlignment="1">
      <alignment horizontal="center"/>
    </xf>
    <xf numFmtId="177" fontId="4" fillId="0" borderId="5" xfId="0" applyNumberFormat="1" applyFont="1" applyBorder="1" applyAlignment="1">
      <alignment horizontal="center"/>
    </xf>
    <xf numFmtId="177" fontId="4" fillId="0" borderId="9" xfId="0" applyNumberFormat="1" applyFont="1" applyBorder="1" applyAlignment="1">
      <alignment horizontal="center"/>
    </xf>
    <xf numFmtId="178" fontId="4" fillId="0" borderId="0" xfId="0" applyNumberFormat="1" applyFont="1"/>
    <xf numFmtId="178" fontId="4" fillId="0" borderId="0" xfId="0" applyNumberFormat="1" applyFont="1" applyAlignment="1">
      <alignment horizontal="right"/>
    </xf>
    <xf numFmtId="178" fontId="4" fillId="4" borderId="0" xfId="0" applyNumberFormat="1" applyFont="1" applyFill="1" applyAlignment="1">
      <alignment horizontal="right"/>
    </xf>
    <xf numFmtId="177" fontId="44" fillId="0" borderId="8" xfId="0" applyNumberFormat="1" applyFont="1" applyBorder="1"/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left"/>
    </xf>
    <xf numFmtId="0" fontId="19" fillId="0" borderId="12" xfId="0" applyFont="1" applyBorder="1"/>
    <xf numFmtId="0" fontId="19" fillId="0" borderId="6" xfId="0" applyFont="1" applyBorder="1"/>
    <xf numFmtId="49" fontId="19" fillId="0" borderId="6" xfId="0" applyNumberFormat="1" applyFont="1" applyBorder="1" applyAlignment="1">
      <alignment horizontal="center"/>
    </xf>
    <xf numFmtId="177" fontId="19" fillId="0" borderId="6" xfId="0" applyNumberFormat="1" applyFont="1" applyBorder="1"/>
    <xf numFmtId="0" fontId="19" fillId="0" borderId="7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7" fillId="0" borderId="0" xfId="7" applyFont="1" applyAlignment="1">
      <alignment vertical="center"/>
    </xf>
    <xf numFmtId="178" fontId="8" fillId="2" borderId="0" xfId="0" applyNumberFormat="1" applyFont="1" applyFill="1" applyAlignment="1" applyProtection="1">
      <alignment horizontal="right"/>
      <protection locked="0"/>
    </xf>
    <xf numFmtId="178" fontId="4" fillId="2" borderId="0" xfId="0" applyNumberFormat="1" applyFont="1" applyFill="1" applyAlignment="1" applyProtection="1">
      <alignment horizontal="center"/>
      <protection locked="0"/>
    </xf>
    <xf numFmtId="180" fontId="8" fillId="4" borderId="5" xfId="0" applyNumberFormat="1" applyFont="1" applyFill="1" applyBorder="1" applyAlignment="1">
      <alignment horizontal="center"/>
    </xf>
    <xf numFmtId="178" fontId="8" fillId="0" borderId="5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52" fillId="0" borderId="0" xfId="0" applyFont="1"/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4" fillId="0" borderId="0" xfId="6" applyFont="1" applyFill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8" fillId="0" borderId="0" xfId="0" applyFont="1" applyFill="1" applyAlignment="1"/>
    <xf numFmtId="177" fontId="44" fillId="0" borderId="1" xfId="0" applyNumberFormat="1" applyFont="1" applyFill="1" applyBorder="1" applyAlignment="1"/>
    <xf numFmtId="0" fontId="4" fillId="0" borderId="15" xfId="0" applyFont="1" applyBorder="1"/>
    <xf numFmtId="0" fontId="51" fillId="0" borderId="15" xfId="0" applyFont="1" applyFill="1" applyBorder="1" applyAlignment="1">
      <alignment horizontal="left"/>
    </xf>
    <xf numFmtId="0" fontId="51" fillId="0" borderId="20" xfId="0" applyFont="1" applyFill="1" applyBorder="1" applyAlignment="1">
      <alignment horizontal="left"/>
    </xf>
    <xf numFmtId="0" fontId="4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 horizontal="right" vertical="center"/>
    </xf>
    <xf numFmtId="177" fontId="44" fillId="0" borderId="0" xfId="0" applyNumberFormat="1" applyFont="1" applyFill="1" applyBorder="1" applyAlignment="1"/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8" fillId="0" borderId="0" xfId="0" applyFont="1" applyFill="1" applyAlignment="1"/>
    <xf numFmtId="178" fontId="37" fillId="0" borderId="16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8" fillId="0" borderId="0" xfId="0" applyFont="1" applyFill="1" applyAlignment="1"/>
    <xf numFmtId="178" fontId="8" fillId="0" borderId="16" xfId="0" quotePrefix="1" applyNumberFormat="1" applyFont="1" applyFill="1" applyBorder="1" applyAlignment="1">
      <alignment horizontal="center"/>
    </xf>
    <xf numFmtId="178" fontId="8" fillId="0" borderId="1" xfId="0" quotePrefix="1" applyNumberFormat="1" applyFont="1" applyFill="1" applyBorder="1" applyAlignment="1">
      <alignment horizontal="center"/>
    </xf>
    <xf numFmtId="178" fontId="8" fillId="0" borderId="12" xfId="0" quotePrefix="1" applyNumberFormat="1" applyFont="1" applyFill="1" applyBorder="1" applyAlignment="1">
      <alignment horizontal="center"/>
    </xf>
    <xf numFmtId="178" fontId="8" fillId="0" borderId="19" xfId="0" quotePrefix="1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8" fillId="0" borderId="0" xfId="0" applyFont="1" applyFill="1" applyAlignment="1"/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8" fillId="0" borderId="0" xfId="0" applyFont="1" applyFill="1" applyAlignment="1"/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8" fillId="0" borderId="0" xfId="0" applyFont="1" applyFill="1" applyAlignment="1"/>
    <xf numFmtId="14" fontId="4" fillId="2" borderId="0" xfId="0" applyNumberFormat="1" applyFont="1" applyFill="1" applyAlignment="1" applyProtection="1">
      <alignment horizontal="right"/>
      <protection locked="0"/>
    </xf>
    <xf numFmtId="0" fontId="4" fillId="2" borderId="0" xfId="0" applyNumberFormat="1" applyFont="1" applyFill="1" applyAlignment="1" applyProtection="1">
      <alignment horizontal="right"/>
      <protection locked="0"/>
    </xf>
    <xf numFmtId="0" fontId="24" fillId="0" borderId="0" xfId="0" applyFont="1" applyFill="1" applyAlignment="1"/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0" fillId="3" borderId="0" xfId="6" applyFont="1" applyFill="1" applyAlignment="1">
      <alignment horizontal="center" vertical="center"/>
    </xf>
    <xf numFmtId="0" fontId="23" fillId="3" borderId="0" xfId="6" applyFont="1" applyFill="1" applyAlignment="1">
      <alignment horizontal="center" vertical="center"/>
    </xf>
    <xf numFmtId="0" fontId="41" fillId="3" borderId="0" xfId="6" applyFont="1" applyFill="1" applyAlignment="1">
      <alignment horizontal="center" vertical="center"/>
    </xf>
    <xf numFmtId="0" fontId="30" fillId="3" borderId="0" xfId="6" applyFont="1" applyFill="1" applyAlignment="1">
      <alignment horizontal="center" vertical="center"/>
    </xf>
    <xf numFmtId="14" fontId="31" fillId="2" borderId="0" xfId="0" applyNumberFormat="1" applyFont="1" applyFill="1" applyAlignment="1" applyProtection="1">
      <alignment horizontal="right"/>
      <protection locked="0"/>
    </xf>
    <xf numFmtId="0" fontId="31" fillId="2" borderId="0" xfId="0" applyNumberFormat="1" applyFont="1" applyFill="1" applyAlignment="1" applyProtection="1">
      <alignment horizontal="right"/>
      <protection locked="0"/>
    </xf>
    <xf numFmtId="0" fontId="27" fillId="0" borderId="0" xfId="0" applyFont="1" applyFill="1" applyAlignment="1"/>
    <xf numFmtId="0" fontId="35" fillId="0" borderId="18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179" fontId="4" fillId="2" borderId="0" xfId="0" applyNumberFormat="1" applyFont="1" applyFill="1" applyAlignment="1" applyProtection="1">
      <alignment horizontal="center"/>
      <protection locked="0"/>
    </xf>
    <xf numFmtId="0" fontId="46" fillId="3" borderId="0" xfId="6" applyFont="1" applyFill="1" applyAlignment="1">
      <alignment horizontal="center" vertical="center"/>
    </xf>
    <xf numFmtId="0" fontId="47" fillId="3" borderId="0" xfId="6" applyFont="1" applyFill="1" applyAlignment="1">
      <alignment horizontal="center" vertical="center"/>
    </xf>
    <xf numFmtId="179" fontId="4" fillId="2" borderId="0" xfId="0" applyNumberFormat="1" applyFont="1" applyFill="1" applyAlignment="1" applyProtection="1">
      <alignment horizontal="right"/>
      <protection locked="0"/>
    </xf>
    <xf numFmtId="0" fontId="48" fillId="0" borderId="0" xfId="0" applyFont="1" applyFill="1" applyAlignment="1"/>
    <xf numFmtId="0" fontId="48" fillId="0" borderId="0" xfId="0" applyFont="1"/>
    <xf numFmtId="179" fontId="4" fillId="5" borderId="0" xfId="0" applyNumberFormat="1" applyFont="1" applyFill="1" applyAlignment="1" applyProtection="1">
      <alignment horizontal="right"/>
      <protection locked="0"/>
    </xf>
  </cellXfs>
  <cellStyles count="9">
    <cellStyle name="ERVICE//" xfId="1" xr:uid="{00000000-0005-0000-0000-000000000000}"/>
    <cellStyle name="ハイパーリンク" xfId="2" builtinId="8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 4" xfId="8" xr:uid="{490EE094-BEFF-46FD-99F7-A0C517C31AB8}"/>
    <cellStyle name="標準_dubai" xfId="6" xr:uid="{00000000-0005-0000-0000-000006000000}"/>
    <cellStyle name="標準_南北トレードスケジュール1-27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>
            <a:alpha val="50000"/>
          </a:srgbClr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>
            <a:alpha val="50000"/>
          </a:srgbClr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hyashipping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ohyashipping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ohyashipping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ohyashipping.com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ohyashipping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ohyashipping.com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ohyashipping.com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ohyashipping.com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ohyashipping.com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ohyashipping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hyashipping.com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ohyashipping.com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ohyashipping.com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ohyashipping.com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://ohyashipping.com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ohyashipping.com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ohyashipping.com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ohyashipping.com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ohyashipping.com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ohyashipping.com/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hyashipping.com/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hyashipping.com/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hyashipping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ohyashipping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ohyashipping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ohyashipping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ohyashipp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3"/>
  <sheetViews>
    <sheetView showGridLines="0" showOutlineSymbols="0" zoomScale="55" zoomScaleNormal="59" workbookViewId="0">
      <selection activeCell="T23" sqref="T23"/>
    </sheetView>
  </sheetViews>
  <sheetFormatPr defaultRowHeight="13.5" x14ac:dyDescent="0.15"/>
  <cols>
    <col min="1" max="1" width="16.625" customWidth="1"/>
    <col min="2" max="2" width="19.5" customWidth="1"/>
    <col min="3" max="3" width="11.75" customWidth="1"/>
    <col min="4" max="4" width="9.625" customWidth="1"/>
    <col min="5" max="5" width="6.625" customWidth="1"/>
    <col min="6" max="6" width="5" customWidth="1"/>
    <col min="7" max="7" width="11.125" customWidth="1"/>
    <col min="8" max="8" width="5" customWidth="1"/>
    <col min="9" max="9" width="19.125" customWidth="1"/>
    <col min="10" max="14" width="16.75" customWidth="1"/>
    <col min="15" max="15" width="9.375" customWidth="1"/>
    <col min="16" max="16" width="5.75" customWidth="1"/>
  </cols>
  <sheetData>
    <row r="1" spans="1:16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5" t="s">
        <v>24</v>
      </c>
    </row>
    <row r="2" spans="1:16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5" t="s">
        <v>25</v>
      </c>
    </row>
    <row r="3" spans="1:16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81" t="s">
        <v>26</v>
      </c>
    </row>
    <row r="4" spans="1:16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O4" s="328" t="e">
        <f>#REF!</f>
        <v>#REF!</v>
      </c>
      <c r="P4" s="329"/>
    </row>
    <row r="5" spans="1:16" ht="24" customHeight="1" x14ac:dyDescent="0.2">
      <c r="A5" s="330" t="s">
        <v>27</v>
      </c>
      <c r="B5" s="330"/>
      <c r="C5" s="330"/>
      <c r="D5" s="58"/>
    </row>
    <row r="6" spans="1:16" s="13" customFormat="1" ht="24" customHeight="1" x14ac:dyDescent="0.2">
      <c r="A6" s="330"/>
      <c r="B6" s="330"/>
      <c r="C6" s="330"/>
      <c r="D6" s="39" t="s">
        <v>32</v>
      </c>
      <c r="E6" s="23"/>
      <c r="F6" s="23"/>
      <c r="G6" s="24"/>
      <c r="H6" s="24"/>
      <c r="I6" s="24"/>
      <c r="J6" s="12"/>
      <c r="L6" s="6"/>
      <c r="M6" s="6"/>
      <c r="N6" s="25"/>
      <c r="P6" s="11"/>
    </row>
    <row r="7" spans="1:16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12"/>
      <c r="N7" s="25"/>
    </row>
    <row r="8" spans="1:16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12"/>
      <c r="N8" s="25"/>
    </row>
    <row r="9" spans="1:16" s="6" customFormat="1" ht="24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100" t="s">
        <v>22</v>
      </c>
      <c r="J9" s="79" t="s">
        <v>8</v>
      </c>
      <c r="K9" s="80" t="s">
        <v>9</v>
      </c>
      <c r="L9" s="82" t="s">
        <v>10</v>
      </c>
      <c r="M9" s="80" t="s">
        <v>11</v>
      </c>
      <c r="N9" s="87" t="s">
        <v>12</v>
      </c>
    </row>
    <row r="10" spans="1:16" s="13" customFormat="1" ht="24.6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77" t="s">
        <v>6</v>
      </c>
      <c r="J10" s="84" t="s">
        <v>7</v>
      </c>
      <c r="K10" s="77" t="s">
        <v>7</v>
      </c>
      <c r="L10" s="84" t="s">
        <v>7</v>
      </c>
      <c r="M10" s="84" t="s">
        <v>7</v>
      </c>
      <c r="N10" s="84" t="s">
        <v>7</v>
      </c>
    </row>
    <row r="11" spans="1:16" ht="24.6" customHeight="1" x14ac:dyDescent="0.2">
      <c r="A11" s="89"/>
      <c r="B11" s="68"/>
      <c r="C11" s="76"/>
      <c r="D11" s="70"/>
      <c r="E11" s="98"/>
      <c r="F11" s="99"/>
      <c r="G11" s="53"/>
      <c r="H11" s="74"/>
      <c r="I11" s="85"/>
      <c r="J11" s="85"/>
      <c r="K11" s="85"/>
      <c r="L11" s="86"/>
      <c r="M11" s="85"/>
      <c r="N11" s="85"/>
      <c r="O11" s="72" t="s">
        <v>29</v>
      </c>
    </row>
    <row r="12" spans="1:16" ht="24.6" customHeight="1" x14ac:dyDescent="0.2">
      <c r="A12" s="89"/>
      <c r="B12" s="68"/>
      <c r="C12" s="69"/>
      <c r="D12" s="70"/>
      <c r="E12" s="98"/>
      <c r="F12" s="99"/>
      <c r="G12" s="53"/>
      <c r="H12" s="74"/>
      <c r="I12" s="85"/>
      <c r="J12" s="85"/>
      <c r="K12" s="85"/>
      <c r="L12" s="86"/>
      <c r="M12" s="85"/>
      <c r="N12" s="85"/>
      <c r="O12" s="72" t="s">
        <v>28</v>
      </c>
    </row>
    <row r="13" spans="1:16" ht="24.6" customHeight="1" x14ac:dyDescent="0.2">
      <c r="A13" s="89"/>
      <c r="B13" s="68"/>
      <c r="C13" s="69"/>
      <c r="D13" s="70"/>
      <c r="E13" s="98"/>
      <c r="F13" s="99"/>
      <c r="G13" s="53"/>
      <c r="H13" s="74"/>
      <c r="I13" s="85"/>
      <c r="J13" s="85"/>
      <c r="K13" s="85"/>
      <c r="L13" s="86"/>
      <c r="M13" s="85"/>
      <c r="N13" s="85"/>
      <c r="O13" s="72"/>
    </row>
    <row r="14" spans="1:16" ht="24.6" customHeight="1" x14ac:dyDescent="0.2">
      <c r="A14" s="89"/>
      <c r="B14" s="68"/>
      <c r="C14" s="69"/>
      <c r="D14" s="70"/>
      <c r="E14" s="98"/>
      <c r="F14" s="99"/>
      <c r="G14" s="53"/>
      <c r="H14" s="74"/>
      <c r="I14" s="85"/>
      <c r="J14" s="85"/>
      <c r="K14" s="85"/>
      <c r="L14" s="86"/>
      <c r="M14" s="85"/>
      <c r="N14" s="85"/>
      <c r="O14" s="72"/>
    </row>
    <row r="15" spans="1:16" ht="24.6" customHeight="1" x14ac:dyDescent="0.2">
      <c r="A15" s="89"/>
      <c r="B15" s="68"/>
      <c r="C15" s="69"/>
      <c r="D15" s="70"/>
      <c r="E15" s="98"/>
      <c r="F15" s="99"/>
      <c r="G15" s="53"/>
      <c r="H15" s="74"/>
      <c r="I15" s="85"/>
      <c r="J15" s="85"/>
      <c r="K15" s="85"/>
      <c r="L15" s="86"/>
      <c r="M15" s="85"/>
      <c r="N15" s="85"/>
      <c r="O15" s="72"/>
    </row>
    <row r="16" spans="1:16" ht="24.6" customHeight="1" x14ac:dyDescent="0.2">
      <c r="A16" s="89"/>
      <c r="B16" s="68"/>
      <c r="C16" s="69"/>
      <c r="D16" s="70"/>
      <c r="E16" s="98"/>
      <c r="F16" s="99"/>
      <c r="G16" s="53"/>
      <c r="H16" s="74"/>
      <c r="I16" s="85"/>
      <c r="J16" s="85"/>
      <c r="K16" s="85"/>
      <c r="L16" s="86"/>
      <c r="M16" s="85"/>
      <c r="N16" s="85"/>
      <c r="O16" s="72"/>
    </row>
    <row r="17" spans="1:15" ht="24.6" customHeight="1" x14ac:dyDescent="0.2">
      <c r="A17" s="89"/>
      <c r="B17" s="68"/>
      <c r="C17" s="69"/>
      <c r="D17" s="70"/>
      <c r="E17" s="98"/>
      <c r="F17" s="99"/>
      <c r="G17" s="53"/>
      <c r="H17" s="74"/>
      <c r="I17" s="85"/>
      <c r="J17" s="85"/>
      <c r="K17" s="85"/>
      <c r="L17" s="86"/>
      <c r="M17" s="85"/>
      <c r="N17" s="85"/>
      <c r="O17" s="72"/>
    </row>
    <row r="18" spans="1:15" ht="24.6" customHeight="1" x14ac:dyDescent="0.2">
      <c r="A18" s="89"/>
      <c r="B18" s="68"/>
      <c r="C18" s="69"/>
      <c r="D18" s="70"/>
      <c r="E18" s="98"/>
      <c r="F18" s="99"/>
      <c r="G18" s="53"/>
      <c r="H18" s="74"/>
      <c r="I18" s="85"/>
      <c r="J18" s="85"/>
      <c r="K18" s="85"/>
      <c r="L18" s="86"/>
      <c r="M18" s="85"/>
      <c r="N18" s="85"/>
      <c r="O18" s="72"/>
    </row>
    <row r="19" spans="1:15" ht="24.6" customHeight="1" x14ac:dyDescent="0.2">
      <c r="A19" s="89"/>
      <c r="B19" s="68"/>
      <c r="C19" s="69"/>
      <c r="D19" s="70"/>
      <c r="E19" s="98"/>
      <c r="F19" s="99"/>
      <c r="G19" s="53"/>
      <c r="H19" s="74"/>
      <c r="I19" s="85"/>
      <c r="J19" s="85"/>
      <c r="K19" s="85"/>
      <c r="L19" s="86"/>
      <c r="M19" s="85"/>
      <c r="N19" s="85"/>
      <c r="O19" s="72"/>
    </row>
    <row r="20" spans="1:15" ht="24.6" customHeight="1" x14ac:dyDescent="0.2">
      <c r="A20" s="89"/>
      <c r="B20" s="68"/>
      <c r="C20" s="69"/>
      <c r="D20" s="70"/>
      <c r="E20" s="98"/>
      <c r="F20" s="99"/>
      <c r="G20" s="53"/>
      <c r="H20" s="74"/>
      <c r="I20" s="85"/>
      <c r="J20" s="85"/>
      <c r="K20" s="85"/>
      <c r="L20" s="86"/>
      <c r="M20" s="85"/>
      <c r="N20" s="85"/>
      <c r="O20" s="72"/>
    </row>
    <row r="21" spans="1:15" ht="24.6" customHeight="1" x14ac:dyDescent="0.2">
      <c r="A21" s="89"/>
      <c r="B21" s="68"/>
      <c r="C21" s="69"/>
      <c r="D21" s="70"/>
      <c r="E21" s="98"/>
      <c r="F21" s="99"/>
      <c r="G21" s="53"/>
      <c r="H21" s="74"/>
      <c r="I21" s="85"/>
      <c r="J21" s="85"/>
      <c r="K21" s="85"/>
      <c r="L21" s="86"/>
      <c r="M21" s="85"/>
      <c r="N21" s="85"/>
      <c r="O21" s="72"/>
    </row>
    <row r="22" spans="1:15" ht="24.6" customHeight="1" x14ac:dyDescent="0.2">
      <c r="A22" s="89"/>
      <c r="B22" s="68"/>
      <c r="C22" s="69"/>
      <c r="D22" s="70"/>
      <c r="E22" s="98"/>
      <c r="F22" s="99"/>
      <c r="G22" s="53"/>
      <c r="H22" s="74"/>
      <c r="I22" s="85"/>
      <c r="J22" s="85"/>
      <c r="K22" s="85"/>
      <c r="L22" s="86"/>
      <c r="M22" s="85"/>
      <c r="N22" s="85"/>
      <c r="O22" s="72" t="s">
        <v>28</v>
      </c>
    </row>
    <row r="23" spans="1:15" ht="24.6" customHeight="1" x14ac:dyDescent="0.2">
      <c r="A23" s="89"/>
      <c r="B23" s="68"/>
      <c r="C23" s="69"/>
      <c r="D23" s="70"/>
      <c r="E23" s="98"/>
      <c r="F23" s="99"/>
      <c r="G23" s="53"/>
      <c r="H23" s="74"/>
      <c r="I23" s="85"/>
      <c r="J23" s="85"/>
      <c r="K23" s="85"/>
      <c r="L23" s="86"/>
      <c r="M23" s="85"/>
      <c r="N23" s="85"/>
      <c r="O23" s="72" t="s">
        <v>28</v>
      </c>
    </row>
    <row r="24" spans="1:15" ht="24.6" customHeight="1" x14ac:dyDescent="0.2">
      <c r="A24" s="89"/>
      <c r="B24" s="68"/>
      <c r="C24" s="69"/>
      <c r="D24" s="70"/>
      <c r="E24" s="98"/>
      <c r="F24" s="99"/>
      <c r="G24" s="53"/>
      <c r="H24" s="74"/>
      <c r="I24" s="85"/>
      <c r="J24" s="85"/>
      <c r="K24" s="85"/>
      <c r="L24" s="86"/>
      <c r="M24" s="85"/>
      <c r="N24" s="85"/>
      <c r="O24" s="72"/>
    </row>
    <row r="25" spans="1:15" ht="24.6" customHeight="1" x14ac:dyDescent="0.2">
      <c r="A25" s="89"/>
      <c r="B25" s="68"/>
      <c r="C25" s="69"/>
      <c r="D25" s="70"/>
      <c r="E25" s="98"/>
      <c r="F25" s="99"/>
      <c r="G25" s="53"/>
      <c r="H25" s="74"/>
      <c r="I25" s="85"/>
      <c r="J25" s="85"/>
      <c r="K25" s="85"/>
      <c r="L25" s="86"/>
      <c r="M25" s="85"/>
      <c r="N25" s="85"/>
      <c r="O25" s="72"/>
    </row>
    <row r="26" spans="1:15" ht="27.75" customHeight="1" thickBot="1" x14ac:dyDescent="0.25">
      <c r="A26" s="67"/>
      <c r="B26" s="18"/>
      <c r="C26" s="9"/>
      <c r="D26" s="54"/>
      <c r="E26" s="55"/>
      <c r="F26" s="78"/>
      <c r="G26" s="54"/>
      <c r="H26" s="75"/>
      <c r="I26" s="75"/>
      <c r="J26" s="54"/>
      <c r="K26" s="54"/>
      <c r="L26" s="54"/>
      <c r="M26" s="54"/>
      <c r="N26" s="54"/>
      <c r="O26" s="72"/>
    </row>
    <row r="27" spans="1:15" ht="24.6" customHeight="1" thickBot="1" x14ac:dyDescent="0.2">
      <c r="A27" s="88"/>
      <c r="B27" s="30"/>
      <c r="C27" s="16"/>
      <c r="D27" s="331"/>
      <c r="E27" s="332"/>
      <c r="F27" s="332"/>
      <c r="G27" s="332"/>
      <c r="H27" s="333"/>
      <c r="I27" s="100"/>
      <c r="J27" s="79"/>
      <c r="K27" s="80"/>
      <c r="L27" s="82"/>
      <c r="M27" s="80"/>
      <c r="N27" s="87"/>
      <c r="O27" s="72"/>
    </row>
    <row r="28" spans="1:15" ht="24.6" customHeight="1" thickBot="1" x14ac:dyDescent="0.2">
      <c r="A28" s="334"/>
      <c r="B28" s="335"/>
      <c r="C28" s="101"/>
      <c r="D28" s="334"/>
      <c r="E28" s="336"/>
      <c r="F28" s="335"/>
      <c r="G28" s="334"/>
      <c r="H28" s="335"/>
      <c r="I28" s="77"/>
      <c r="J28" s="84"/>
      <c r="K28" s="77"/>
      <c r="L28" s="84"/>
      <c r="M28" s="84"/>
      <c r="N28" s="84"/>
      <c r="O28" s="72"/>
    </row>
    <row r="29" spans="1:15" ht="24.6" customHeight="1" x14ac:dyDescent="0.2">
      <c r="A29" s="89"/>
      <c r="B29" s="68"/>
      <c r="C29" s="76"/>
      <c r="D29" s="70"/>
      <c r="E29" s="98"/>
      <c r="F29" s="99"/>
      <c r="G29" s="53"/>
      <c r="H29" s="74"/>
      <c r="I29" s="85"/>
      <c r="J29" s="85"/>
      <c r="K29" s="85"/>
      <c r="L29" s="86"/>
      <c r="M29" s="85"/>
      <c r="N29" s="85"/>
      <c r="O29" s="72"/>
    </row>
    <row r="30" spans="1:15" ht="24.6" customHeight="1" x14ac:dyDescent="0.2">
      <c r="A30" s="89"/>
      <c r="B30" s="68"/>
      <c r="C30" s="69"/>
      <c r="D30" s="70"/>
      <c r="E30" s="98"/>
      <c r="F30" s="99"/>
      <c r="G30" s="53"/>
      <c r="H30" s="74"/>
      <c r="I30" s="85"/>
      <c r="J30" s="85"/>
      <c r="K30" s="85"/>
      <c r="L30" s="86"/>
      <c r="M30" s="85"/>
      <c r="N30" s="85"/>
      <c r="O30" s="72"/>
    </row>
    <row r="31" spans="1:15" ht="24.6" customHeight="1" x14ac:dyDescent="0.2">
      <c r="A31" s="89"/>
      <c r="B31" s="68"/>
      <c r="C31" s="69"/>
      <c r="D31" s="70"/>
      <c r="E31" s="98"/>
      <c r="F31" s="99"/>
      <c r="G31" s="53"/>
      <c r="H31" s="74"/>
      <c r="I31" s="85"/>
      <c r="J31" s="85"/>
      <c r="K31" s="85"/>
      <c r="L31" s="86"/>
      <c r="M31" s="85"/>
      <c r="N31" s="85"/>
      <c r="O31" s="72"/>
    </row>
    <row r="32" spans="1:15" ht="24.6" customHeight="1" x14ac:dyDescent="0.2">
      <c r="A32" s="89"/>
      <c r="B32" s="68"/>
      <c r="C32" s="69"/>
      <c r="D32" s="70"/>
      <c r="E32" s="98"/>
      <c r="F32" s="99"/>
      <c r="G32" s="53"/>
      <c r="H32" s="74"/>
      <c r="I32" s="85"/>
      <c r="J32" s="85"/>
      <c r="K32" s="85"/>
      <c r="L32" s="86"/>
      <c r="M32" s="85"/>
      <c r="N32" s="85"/>
      <c r="O32" s="72"/>
    </row>
    <row r="33" spans="1:32" ht="24.6" customHeight="1" x14ac:dyDescent="0.2">
      <c r="A33" s="89"/>
      <c r="B33" s="68"/>
      <c r="C33" s="69"/>
      <c r="D33" s="70"/>
      <c r="E33" s="98"/>
      <c r="F33" s="99"/>
      <c r="G33" s="53"/>
      <c r="H33" s="74"/>
      <c r="I33" s="85"/>
      <c r="J33" s="85"/>
      <c r="K33" s="85"/>
      <c r="L33" s="86"/>
      <c r="M33" s="85"/>
      <c r="N33" s="85"/>
      <c r="O33" s="72"/>
    </row>
    <row r="34" spans="1:32" ht="24.6" customHeight="1" x14ac:dyDescent="0.2">
      <c r="A34" s="89"/>
      <c r="B34" s="68"/>
      <c r="C34" s="69"/>
      <c r="D34" s="70"/>
      <c r="E34" s="98"/>
      <c r="F34" s="99"/>
      <c r="G34" s="53"/>
      <c r="H34" s="74"/>
      <c r="I34" s="85"/>
      <c r="J34" s="85"/>
      <c r="K34" s="85"/>
      <c r="L34" s="86"/>
      <c r="M34" s="85"/>
      <c r="N34" s="85"/>
      <c r="O34" s="72"/>
    </row>
    <row r="35" spans="1:32" ht="24.6" customHeight="1" x14ac:dyDescent="0.2">
      <c r="A35" s="89"/>
      <c r="B35" s="68"/>
      <c r="C35" s="69"/>
      <c r="D35" s="70"/>
      <c r="E35" s="98"/>
      <c r="F35" s="99"/>
      <c r="G35" s="53"/>
      <c r="H35" s="74"/>
      <c r="I35" s="85"/>
      <c r="J35" s="85"/>
      <c r="K35" s="85"/>
      <c r="L35" s="86"/>
      <c r="M35" s="85"/>
      <c r="N35" s="85"/>
      <c r="O35" s="72"/>
    </row>
    <row r="36" spans="1:32" ht="24.6" customHeight="1" x14ac:dyDescent="0.2">
      <c r="A36" s="89"/>
      <c r="B36" s="68"/>
      <c r="C36" s="69"/>
      <c r="D36" s="70"/>
      <c r="E36" s="98"/>
      <c r="F36" s="99"/>
      <c r="G36" s="53"/>
      <c r="H36" s="74"/>
      <c r="I36" s="85"/>
      <c r="J36" s="85"/>
      <c r="K36" s="85"/>
      <c r="L36" s="86"/>
      <c r="M36" s="85"/>
      <c r="N36" s="85"/>
      <c r="O36" s="72"/>
    </row>
    <row r="37" spans="1:32" ht="24.6" customHeight="1" x14ac:dyDescent="0.2">
      <c r="A37" s="89"/>
      <c r="B37" s="68"/>
      <c r="C37" s="69"/>
      <c r="D37" s="70"/>
      <c r="E37" s="98"/>
      <c r="F37" s="99"/>
      <c r="G37" s="53"/>
      <c r="H37" s="74"/>
      <c r="I37" s="85"/>
      <c r="J37" s="85"/>
      <c r="K37" s="85"/>
      <c r="L37" s="86"/>
      <c r="M37" s="85"/>
      <c r="N37" s="85"/>
      <c r="O37" s="72"/>
    </row>
    <row r="38" spans="1:32" ht="24.6" customHeight="1" x14ac:dyDescent="0.2">
      <c r="A38" s="89"/>
      <c r="B38" s="68"/>
      <c r="C38" s="69"/>
      <c r="D38" s="70"/>
      <c r="E38" s="98"/>
      <c r="F38" s="99"/>
      <c r="G38" s="53"/>
      <c r="H38" s="74"/>
      <c r="I38" s="85"/>
      <c r="J38" s="85"/>
      <c r="K38" s="85"/>
      <c r="L38" s="86"/>
      <c r="M38" s="85"/>
      <c r="N38" s="85"/>
      <c r="O38" s="72"/>
    </row>
    <row r="39" spans="1:32" ht="24.6" customHeight="1" x14ac:dyDescent="0.2">
      <c r="A39" s="89"/>
      <c r="B39" s="68"/>
      <c r="C39" s="69"/>
      <c r="D39" s="70"/>
      <c r="E39" s="98"/>
      <c r="F39" s="99"/>
      <c r="G39" s="53"/>
      <c r="H39" s="74"/>
      <c r="I39" s="85"/>
      <c r="J39" s="85"/>
      <c r="K39" s="85"/>
      <c r="L39" s="86"/>
      <c r="M39" s="85"/>
      <c r="N39" s="85"/>
      <c r="O39" s="72"/>
    </row>
    <row r="40" spans="1:32" ht="24.6" customHeight="1" x14ac:dyDescent="0.2">
      <c r="A40" s="89"/>
      <c r="B40" s="68"/>
      <c r="C40" s="69"/>
      <c r="D40" s="70"/>
      <c r="E40" s="98"/>
      <c r="F40" s="99"/>
      <c r="G40" s="53"/>
      <c r="H40" s="74"/>
      <c r="I40" s="85"/>
      <c r="J40" s="85"/>
      <c r="K40" s="85"/>
      <c r="L40" s="86"/>
      <c r="M40" s="85"/>
      <c r="N40" s="85"/>
      <c r="O40" s="72"/>
    </row>
    <row r="41" spans="1:32" ht="24.6" customHeight="1" x14ac:dyDescent="0.2">
      <c r="A41" s="89"/>
      <c r="B41" s="68"/>
      <c r="C41" s="69"/>
      <c r="D41" s="70"/>
      <c r="E41" s="98"/>
      <c r="F41" s="99"/>
      <c r="G41" s="53"/>
      <c r="H41" s="74"/>
      <c r="I41" s="85"/>
      <c r="J41" s="85"/>
      <c r="K41" s="85"/>
      <c r="L41" s="86"/>
      <c r="M41" s="85"/>
      <c r="N41" s="85"/>
      <c r="O41" s="72"/>
    </row>
    <row r="42" spans="1:32" ht="24.6" customHeight="1" x14ac:dyDescent="0.2">
      <c r="A42" s="89"/>
      <c r="B42" s="68"/>
      <c r="C42" s="69"/>
      <c r="D42" s="70"/>
      <c r="E42" s="98"/>
      <c r="F42" s="99"/>
      <c r="G42" s="53"/>
      <c r="H42" s="74"/>
      <c r="I42" s="85"/>
      <c r="J42" s="85"/>
      <c r="K42" s="85"/>
      <c r="L42" s="86"/>
      <c r="M42" s="85"/>
      <c r="N42" s="85"/>
      <c r="O42" s="72"/>
    </row>
    <row r="43" spans="1:32" ht="24.6" customHeight="1" x14ac:dyDescent="0.2">
      <c r="A43" s="89"/>
      <c r="B43" s="68"/>
      <c r="C43" s="69"/>
      <c r="D43" s="70"/>
      <c r="E43" s="98"/>
      <c r="F43" s="99"/>
      <c r="G43" s="53"/>
      <c r="H43" s="74"/>
      <c r="I43" s="85"/>
      <c r="J43" s="85"/>
      <c r="K43" s="85"/>
      <c r="L43" s="86"/>
      <c r="M43" s="85"/>
      <c r="N43" s="85"/>
      <c r="O43" s="72"/>
    </row>
    <row r="44" spans="1:32" ht="24.6" customHeight="1" x14ac:dyDescent="0.2">
      <c r="A44" s="67"/>
      <c r="B44" s="18"/>
      <c r="C44" s="9"/>
      <c r="D44" s="54"/>
      <c r="E44" s="55"/>
      <c r="F44" s="78"/>
      <c r="G44" s="54"/>
      <c r="H44" s="75"/>
      <c r="I44" s="75"/>
      <c r="J44" s="54"/>
      <c r="K44" s="54"/>
      <c r="L44" s="54"/>
      <c r="M44" s="54"/>
      <c r="N44" s="54"/>
      <c r="O44" s="72"/>
    </row>
    <row r="45" spans="1:32" ht="24" customHeight="1" x14ac:dyDescent="0.2">
      <c r="A45" s="15" t="s">
        <v>13</v>
      </c>
      <c r="B45" s="15"/>
      <c r="J45" s="90"/>
      <c r="K45" s="90"/>
      <c r="L45" s="54"/>
      <c r="M45" s="54"/>
      <c r="N45" s="54"/>
      <c r="O45" s="72"/>
    </row>
    <row r="46" spans="1:32" ht="24" customHeight="1" x14ac:dyDescent="0.2">
      <c r="A46" s="15"/>
      <c r="B46" s="15"/>
      <c r="C46" s="91" t="s">
        <v>2</v>
      </c>
      <c r="G46" s="92"/>
      <c r="H46" s="1"/>
      <c r="I46" s="1"/>
      <c r="J46" s="90"/>
      <c r="K46" s="90"/>
      <c r="L46" s="54"/>
      <c r="M46" s="54"/>
      <c r="N46" s="54"/>
      <c r="O46" s="72"/>
    </row>
    <row r="47" spans="1:32" s="2" customFormat="1" ht="24" customHeight="1" x14ac:dyDescent="0.2">
      <c r="A47" s="93"/>
      <c r="B47" s="93"/>
      <c r="C47" s="91" t="s">
        <v>3</v>
      </c>
      <c r="D47"/>
      <c r="E47"/>
      <c r="F47"/>
      <c r="G47" s="92"/>
      <c r="H47"/>
      <c r="I47"/>
      <c r="J47" s="90"/>
      <c r="K47" s="90"/>
      <c r="L47"/>
      <c r="M47"/>
      <c r="N47"/>
      <c r="O47"/>
      <c r="P47"/>
    </row>
    <row r="48" spans="1:32" s="33" customFormat="1" ht="24" customHeight="1" x14ac:dyDescent="0.2">
      <c r="A48" s="94"/>
      <c r="B48" s="94"/>
      <c r="C48" s="15" t="s">
        <v>15</v>
      </c>
      <c r="D48"/>
      <c r="E48"/>
      <c r="F48"/>
      <c r="G48" s="92"/>
      <c r="H48" s="4"/>
      <c r="I48" s="4"/>
      <c r="J48" s="32"/>
      <c r="K48" s="32"/>
      <c r="L48" s="19"/>
      <c r="M48" s="21"/>
      <c r="N48" s="8"/>
      <c r="O48"/>
      <c r="P48"/>
      <c r="Q48"/>
      <c r="R48"/>
      <c r="S48"/>
      <c r="T48"/>
      <c r="U48"/>
      <c r="V48" s="15"/>
      <c r="W48" s="15"/>
      <c r="X48" s="15"/>
      <c r="Y48"/>
      <c r="Z48"/>
      <c r="AA48"/>
      <c r="AB48"/>
      <c r="AC48"/>
      <c r="AD48"/>
      <c r="AE48" s="90"/>
      <c r="AF48" s="90"/>
    </row>
    <row r="49" spans="1:32" s="33" customFormat="1" ht="24" customHeight="1" x14ac:dyDescent="0.2">
      <c r="A49" s="15"/>
      <c r="B49" s="15"/>
      <c r="C49" s="15" t="s">
        <v>14</v>
      </c>
      <c r="D49" s="96"/>
      <c r="E49" s="96"/>
      <c r="F49" s="97"/>
      <c r="G49"/>
      <c r="H49" s="1"/>
      <c r="I49" s="1"/>
      <c r="J49" s="32"/>
      <c r="K49" s="32"/>
      <c r="L49" s="19"/>
      <c r="M49" s="21"/>
      <c r="N49" s="7"/>
      <c r="O49" s="5"/>
      <c r="P49" s="5"/>
      <c r="Q49"/>
      <c r="R49" s="91"/>
      <c r="S49"/>
      <c r="T49"/>
      <c r="U49"/>
      <c r="V49" s="15"/>
      <c r="W49" s="15"/>
      <c r="X49" s="15"/>
      <c r="Y49" s="91"/>
      <c r="Z49"/>
      <c r="AA49"/>
      <c r="AB49"/>
      <c r="AC49" s="92"/>
      <c r="AD49" s="1"/>
      <c r="AE49" s="90"/>
      <c r="AF49" s="90"/>
    </row>
    <row r="50" spans="1:32" s="33" customFormat="1" ht="23.25" customHeight="1" x14ac:dyDescent="0.2">
      <c r="A50"/>
      <c r="B50"/>
      <c r="C50"/>
      <c r="D50"/>
      <c r="E50"/>
      <c r="F50"/>
      <c r="G50"/>
      <c r="H50"/>
      <c r="I50"/>
      <c r="J50"/>
      <c r="K50" s="26"/>
      <c r="L50" s="19"/>
      <c r="M50" s="21"/>
      <c r="N50" s="8"/>
      <c r="Q50"/>
      <c r="R50" s="10"/>
      <c r="S50"/>
      <c r="T50"/>
      <c r="U50"/>
      <c r="V50" s="15"/>
      <c r="W50" s="93"/>
      <c r="X50" s="93"/>
      <c r="Y50" s="91"/>
      <c r="Z50"/>
      <c r="AA50"/>
      <c r="AB50"/>
      <c r="AC50" s="92"/>
      <c r="AD50"/>
      <c r="AE50" s="90"/>
      <c r="AF50" s="90"/>
    </row>
    <row r="51" spans="1:32" s="33" customFormat="1" ht="24" customHeight="1" x14ac:dyDescent="0.2">
      <c r="A51" s="42" t="s">
        <v>1</v>
      </c>
      <c r="B51" s="43"/>
      <c r="C51" s="44"/>
      <c r="D51" s="45"/>
      <c r="E51" s="45"/>
      <c r="F51" s="45"/>
      <c r="G51" s="45"/>
      <c r="H51" s="51"/>
      <c r="I51" s="20"/>
      <c r="J51" s="14"/>
      <c r="K51" s="15"/>
      <c r="L51" s="15"/>
      <c r="M51"/>
      <c r="N51"/>
      <c r="O51"/>
      <c r="P51"/>
      <c r="Q51"/>
      <c r="R51" s="10"/>
      <c r="S51"/>
      <c r="T51"/>
      <c r="U51"/>
      <c r="V51"/>
      <c r="W51" s="94"/>
      <c r="X51" s="94"/>
      <c r="Y51" s="15"/>
      <c r="Z51"/>
      <c r="AA51"/>
      <c r="AB51"/>
      <c r="AC51" s="92"/>
      <c r="AD51" s="4"/>
      <c r="AE51" s="32"/>
      <c r="AF51" s="32"/>
    </row>
    <row r="52" spans="1:32" s="59" customFormat="1" ht="24" customHeight="1" x14ac:dyDescent="0.2">
      <c r="A52" s="83" t="s">
        <v>18</v>
      </c>
      <c r="B52" s="2"/>
      <c r="C52" s="2"/>
      <c r="D52" s="46"/>
      <c r="E52" s="52" t="s">
        <v>33</v>
      </c>
      <c r="F52" s="29"/>
      <c r="G52" s="46"/>
      <c r="H52" s="52"/>
      <c r="I52" s="2"/>
      <c r="J52" s="15"/>
      <c r="K52" s="15"/>
      <c r="L52" s="15"/>
      <c r="M52" s="91"/>
      <c r="N52"/>
      <c r="O52"/>
      <c r="P52"/>
      <c r="Q52"/>
      <c r="R52"/>
      <c r="S52"/>
      <c r="T52"/>
      <c r="U52"/>
      <c r="V52" s="15"/>
      <c r="W52" s="15"/>
      <c r="X52" s="15"/>
      <c r="Y52" s="15"/>
      <c r="Z52" s="96"/>
      <c r="AA52" s="96"/>
      <c r="AB52" s="97"/>
      <c r="AC52"/>
      <c r="AD52" s="1"/>
      <c r="AE52" s="32"/>
      <c r="AF52" s="32"/>
    </row>
    <row r="53" spans="1:32" s="59" customFormat="1" ht="24" customHeight="1" x14ac:dyDescent="0.2">
      <c r="A53" s="49" t="s">
        <v>17</v>
      </c>
      <c r="B53" s="27"/>
      <c r="C53" s="28"/>
      <c r="D53" s="50" t="s">
        <v>33</v>
      </c>
      <c r="E53" s="2"/>
      <c r="F53" s="2"/>
      <c r="G53" s="29"/>
      <c r="H53" s="52"/>
      <c r="I53" s="2"/>
      <c r="K53" s="15"/>
      <c r="L53" s="15"/>
      <c r="M53" s="10"/>
      <c r="N53"/>
      <c r="O53"/>
      <c r="P53"/>
    </row>
    <row r="54" spans="1:32" s="59" customFormat="1" ht="24" customHeight="1" x14ac:dyDescent="0.2">
      <c r="A54" s="50" t="s">
        <v>19</v>
      </c>
      <c r="B54" s="2"/>
      <c r="C54" s="2"/>
      <c r="D54" s="29"/>
      <c r="E54" s="2"/>
      <c r="F54" s="2"/>
      <c r="G54" s="29"/>
      <c r="H54" s="52"/>
      <c r="I54" s="2"/>
      <c r="J54"/>
      <c r="K54"/>
      <c r="L54"/>
      <c r="M54" s="15"/>
      <c r="N54" s="10"/>
      <c r="O54"/>
      <c r="P54"/>
    </row>
    <row r="55" spans="1:32" s="59" customFormat="1" ht="24" customHeight="1" x14ac:dyDescent="0.2">
      <c r="A55" s="50" t="s">
        <v>20</v>
      </c>
      <c r="B55" s="2"/>
      <c r="C55" s="2"/>
      <c r="D55" s="29"/>
      <c r="E55" s="2"/>
      <c r="F55" s="2"/>
      <c r="G55" s="29"/>
      <c r="H55" s="52"/>
      <c r="I55" s="2"/>
      <c r="J55"/>
      <c r="K55" s="95"/>
      <c r="L55" t="s">
        <v>34</v>
      </c>
      <c r="M55"/>
      <c r="N55"/>
      <c r="O55"/>
      <c r="P55"/>
    </row>
    <row r="56" spans="1:32" s="59" customFormat="1" ht="24" customHeight="1" x14ac:dyDescent="0.2">
      <c r="A56" s="62" t="s">
        <v>33</v>
      </c>
      <c r="B56" s="63"/>
      <c r="C56" s="64"/>
      <c r="D56" s="65"/>
      <c r="E56" s="47"/>
      <c r="F56" s="47"/>
      <c r="G56" s="66"/>
      <c r="H56" s="48"/>
      <c r="I56" s="2"/>
      <c r="J56" s="58"/>
      <c r="K56"/>
      <c r="L56"/>
      <c r="M56"/>
      <c r="N56"/>
    </row>
    <row r="57" spans="1:32" s="59" customFormat="1" ht="24" customHeight="1" x14ac:dyDescent="0.2">
      <c r="A57" s="18"/>
      <c r="B57" s="56"/>
      <c r="C57" s="22"/>
      <c r="D57" s="60"/>
      <c r="E57" s="61"/>
      <c r="F57" s="41"/>
      <c r="G57" s="60"/>
      <c r="H57" s="40"/>
      <c r="I57" s="40"/>
      <c r="J57" s="60"/>
    </row>
    <row r="58" spans="1:32" s="59" customFormat="1" ht="24" customHeight="1" x14ac:dyDescent="0.2">
      <c r="A58" s="58" t="s">
        <v>16</v>
      </c>
      <c r="B58" s="56"/>
      <c r="C58" s="22"/>
      <c r="D58" s="60"/>
      <c r="E58" s="61"/>
      <c r="F58" s="41"/>
      <c r="G58" s="60"/>
      <c r="J58" s="58"/>
      <c r="K58" s="34"/>
    </row>
    <row r="59" spans="1:32" s="59" customFormat="1" ht="24" customHeight="1" x14ac:dyDescent="0.2">
      <c r="A59" s="67"/>
      <c r="B59" s="18"/>
      <c r="C59" s="9"/>
      <c r="D59" s="60"/>
      <c r="E59" s="61"/>
      <c r="F59" s="41"/>
      <c r="G59" s="60"/>
      <c r="J59" s="58"/>
      <c r="K59" s="32"/>
    </row>
    <row r="60" spans="1:32" s="59" customFormat="1" ht="24" customHeight="1" x14ac:dyDescent="0.2">
      <c r="A60" s="18"/>
      <c r="B60" s="56"/>
      <c r="C60" s="22"/>
      <c r="D60" s="60"/>
      <c r="E60" s="61"/>
      <c r="F60" s="41"/>
      <c r="G60" s="60"/>
      <c r="J60" s="58"/>
      <c r="K60" s="32"/>
    </row>
    <row r="61" spans="1:32" s="59" customFormat="1" ht="24" customHeight="1" x14ac:dyDescent="0.2">
      <c r="A61" s="18"/>
      <c r="B61" s="18"/>
      <c r="C61" s="9"/>
      <c r="D61" s="60"/>
      <c r="E61" s="61"/>
      <c r="F61" s="41"/>
      <c r="G61" s="60"/>
      <c r="H61" s="40"/>
      <c r="I61" s="40"/>
      <c r="J61" s="60"/>
      <c r="K61" s="34"/>
    </row>
    <row r="62" spans="1:32" ht="21" x14ac:dyDescent="0.2">
      <c r="A62" s="18"/>
      <c r="B62" s="56"/>
      <c r="C62" s="22"/>
      <c r="D62" s="60"/>
      <c r="E62" s="61"/>
      <c r="F62" s="41"/>
      <c r="G62" s="60"/>
      <c r="H62" s="40"/>
      <c r="I62" s="40"/>
      <c r="J62" s="60"/>
      <c r="K62" s="59"/>
      <c r="L62" s="59"/>
      <c r="M62" s="59"/>
      <c r="N62" s="59"/>
      <c r="O62" s="59"/>
      <c r="P62" s="59"/>
    </row>
    <row r="63" spans="1:32" ht="21" x14ac:dyDescent="0.2">
      <c r="A63" s="67"/>
      <c r="B63" s="18"/>
      <c r="C63" s="9"/>
      <c r="D63" s="60"/>
      <c r="E63" s="61"/>
      <c r="F63" s="41"/>
      <c r="G63" s="60"/>
      <c r="H63" s="40"/>
      <c r="I63" s="40"/>
      <c r="J63" s="60"/>
      <c r="K63" s="59"/>
      <c r="L63" s="59"/>
      <c r="M63" s="59"/>
      <c r="N63" s="59"/>
      <c r="O63" s="59"/>
      <c r="P63" s="59"/>
    </row>
  </sheetData>
  <mergeCells count="11">
    <mergeCell ref="D27:H27"/>
    <mergeCell ref="A28:B28"/>
    <mergeCell ref="D28:F28"/>
    <mergeCell ref="G28:H28"/>
    <mergeCell ref="A1:G3"/>
    <mergeCell ref="O4:P4"/>
    <mergeCell ref="A5:C6"/>
    <mergeCell ref="D9:H9"/>
    <mergeCell ref="A10:B10"/>
    <mergeCell ref="D10:F10"/>
    <mergeCell ref="G10:H10"/>
  </mergeCells>
  <phoneticPr fontId="2"/>
  <hyperlinks>
    <hyperlink ref="P3" r:id="rId1" xr:uid="{00000000-0004-0000-0000-000000000000}"/>
  </hyperlinks>
  <printOptions horizontalCentered="1" verticalCentered="1"/>
  <pageMargins left="0.23622047244094491" right="0.19685039370078741" top="0.19685039370078741" bottom="0.19685039370078741" header="0.31496062992125984" footer="0"/>
  <pageSetup paperSize="9" scale="55" orientation="landscape" r:id="rId2"/>
  <headerFooter alignWithMargins="0">
    <oddHeader>&amp;R(ME1)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H42"/>
  <sheetViews>
    <sheetView showGridLines="0" showOutlineSymbols="0" zoomScale="55" zoomScaleNormal="55" zoomScaleSheetLayoutView="55" workbookViewId="0">
      <selection activeCell="G30" sqref="G30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43761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79" t="s">
        <v>8</v>
      </c>
      <c r="O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84" t="s">
        <v>7</v>
      </c>
    </row>
    <row r="11" spans="1:18" ht="26.1" customHeight="1" x14ac:dyDescent="0.2">
      <c r="A11" s="89" t="s">
        <v>231</v>
      </c>
      <c r="B11" s="68"/>
      <c r="C11" s="69" t="s">
        <v>232</v>
      </c>
      <c r="D11" s="141" t="s">
        <v>233</v>
      </c>
      <c r="E11" s="98" t="s">
        <v>157</v>
      </c>
      <c r="F11" s="99"/>
      <c r="G11" s="53">
        <v>43768</v>
      </c>
      <c r="H11" s="74"/>
      <c r="I11" s="141" t="s">
        <v>233</v>
      </c>
      <c r="J11" s="98" t="s">
        <v>157</v>
      </c>
      <c r="K11" s="113">
        <v>43768</v>
      </c>
      <c r="L11" s="74"/>
      <c r="M11" s="142">
        <v>43773</v>
      </c>
      <c r="N11" s="143">
        <v>43798</v>
      </c>
      <c r="O11" s="144">
        <v>43803</v>
      </c>
      <c r="P11" s="72" t="s">
        <v>29</v>
      </c>
    </row>
    <row r="12" spans="1:18" ht="26.1" customHeight="1" x14ac:dyDescent="0.2">
      <c r="A12" s="89" t="s">
        <v>234</v>
      </c>
      <c r="B12" s="68"/>
      <c r="C12" s="69" t="s">
        <v>235</v>
      </c>
      <c r="D12" s="70" t="s">
        <v>236</v>
      </c>
      <c r="E12" s="98" t="s">
        <v>146</v>
      </c>
      <c r="F12" s="99" t="s">
        <v>33</v>
      </c>
      <c r="G12" s="53">
        <v>43769</v>
      </c>
      <c r="H12" s="74" t="s">
        <v>33</v>
      </c>
      <c r="I12" s="70" t="s">
        <v>237</v>
      </c>
      <c r="J12" s="98"/>
      <c r="K12" s="115">
        <v>43769</v>
      </c>
      <c r="L12" s="74"/>
      <c r="M12" s="142">
        <v>43775</v>
      </c>
      <c r="N12" s="143">
        <v>43800</v>
      </c>
      <c r="O12" s="144">
        <v>43805</v>
      </c>
      <c r="P12" s="72" t="s">
        <v>28</v>
      </c>
    </row>
    <row r="13" spans="1:18" ht="26.1" customHeight="1" x14ac:dyDescent="0.2">
      <c r="A13" s="89" t="s">
        <v>231</v>
      </c>
      <c r="B13" s="68"/>
      <c r="C13" s="69" t="s">
        <v>238</v>
      </c>
      <c r="D13" s="70" t="s">
        <v>239</v>
      </c>
      <c r="E13" s="98"/>
      <c r="F13" s="99" t="s">
        <v>33</v>
      </c>
      <c r="G13" s="53">
        <v>43770</v>
      </c>
      <c r="H13" s="74" t="s">
        <v>33</v>
      </c>
      <c r="I13" s="70" t="s">
        <v>240</v>
      </c>
      <c r="J13" s="98"/>
      <c r="K13" s="115">
        <v>43770</v>
      </c>
      <c r="L13" s="74"/>
      <c r="M13" s="142">
        <v>43778</v>
      </c>
      <c r="N13" s="143">
        <v>43803</v>
      </c>
      <c r="O13" s="144">
        <v>43808</v>
      </c>
      <c r="P13" s="72"/>
    </row>
    <row r="14" spans="1:18" ht="26.1" customHeight="1" x14ac:dyDescent="0.2">
      <c r="A14" s="89" t="s">
        <v>234</v>
      </c>
      <c r="B14" s="68"/>
      <c r="C14" s="69" t="s">
        <v>241</v>
      </c>
      <c r="D14" s="70" t="s">
        <v>242</v>
      </c>
      <c r="E14" s="98"/>
      <c r="F14" s="99"/>
      <c r="G14" s="53">
        <v>43775</v>
      </c>
      <c r="H14" s="74"/>
      <c r="I14" s="70" t="s">
        <v>243</v>
      </c>
      <c r="J14" s="98"/>
      <c r="K14" s="115">
        <v>43775</v>
      </c>
      <c r="L14" s="102"/>
      <c r="M14" s="142">
        <v>43780</v>
      </c>
      <c r="N14" s="143">
        <v>43805</v>
      </c>
      <c r="O14" s="144">
        <v>43810</v>
      </c>
      <c r="P14" s="72"/>
    </row>
    <row r="15" spans="1:18" ht="26.1" customHeight="1" x14ac:dyDescent="0.2">
      <c r="A15" s="89" t="s">
        <v>231</v>
      </c>
      <c r="B15" s="68"/>
      <c r="C15" s="69" t="s">
        <v>244</v>
      </c>
      <c r="D15" s="70" t="s">
        <v>245</v>
      </c>
      <c r="E15" s="98"/>
      <c r="F15" s="99"/>
      <c r="G15" s="53">
        <v>43776</v>
      </c>
      <c r="H15" s="74"/>
      <c r="I15" s="70" t="s">
        <v>246</v>
      </c>
      <c r="J15" s="98"/>
      <c r="K15" s="115">
        <v>43776</v>
      </c>
      <c r="L15" s="74"/>
      <c r="M15" s="142">
        <v>43782</v>
      </c>
      <c r="N15" s="143">
        <v>43807</v>
      </c>
      <c r="O15" s="144">
        <v>43812</v>
      </c>
      <c r="P15" s="72"/>
    </row>
    <row r="16" spans="1:18" ht="26.1" customHeight="1" x14ac:dyDescent="0.2">
      <c r="A16" s="89" t="s">
        <v>234</v>
      </c>
      <c r="B16" s="68"/>
      <c r="C16" s="69" t="s">
        <v>247</v>
      </c>
      <c r="D16" s="70" t="s">
        <v>248</v>
      </c>
      <c r="E16" s="98"/>
      <c r="F16" s="99"/>
      <c r="G16" s="53">
        <v>43780</v>
      </c>
      <c r="H16" s="74"/>
      <c r="I16" s="70" t="s">
        <v>249</v>
      </c>
      <c r="J16" s="98"/>
      <c r="K16" s="114">
        <v>43780</v>
      </c>
      <c r="L16" s="74"/>
      <c r="M16" s="142">
        <v>43785</v>
      </c>
      <c r="N16" s="143">
        <v>43810</v>
      </c>
      <c r="O16" s="144">
        <v>43815</v>
      </c>
      <c r="P16" s="72"/>
    </row>
    <row r="17" spans="1:17" ht="26.1" customHeight="1" x14ac:dyDescent="0.2">
      <c r="A17" s="89" t="s">
        <v>231</v>
      </c>
      <c r="B17" s="68"/>
      <c r="C17" s="69" t="s">
        <v>250</v>
      </c>
      <c r="D17" s="70" t="s">
        <v>251</v>
      </c>
      <c r="E17" s="98"/>
      <c r="F17" s="99"/>
      <c r="G17" s="53">
        <v>43782</v>
      </c>
      <c r="H17" s="74"/>
      <c r="I17" s="70" t="s">
        <v>256</v>
      </c>
      <c r="J17" s="98"/>
      <c r="K17" s="115">
        <v>43782</v>
      </c>
      <c r="L17" s="74"/>
      <c r="M17" s="142">
        <v>43787</v>
      </c>
      <c r="N17" s="143">
        <v>43812</v>
      </c>
      <c r="O17" s="144">
        <v>43817</v>
      </c>
      <c r="P17" s="72"/>
    </row>
    <row r="18" spans="1:17" ht="26.1" customHeight="1" x14ac:dyDescent="0.2">
      <c r="A18" s="89" t="s">
        <v>234</v>
      </c>
      <c r="B18" s="68"/>
      <c r="C18" s="69" t="s">
        <v>252</v>
      </c>
      <c r="D18" s="70" t="s">
        <v>253</v>
      </c>
      <c r="E18" s="98"/>
      <c r="F18" s="99"/>
      <c r="G18" s="53" t="s">
        <v>254</v>
      </c>
      <c r="H18" s="74"/>
      <c r="I18" s="70" t="s">
        <v>255</v>
      </c>
      <c r="J18" s="98"/>
      <c r="K18" s="115">
        <v>43783</v>
      </c>
      <c r="L18" s="74"/>
      <c r="M18" s="142">
        <v>43789</v>
      </c>
      <c r="N18" s="143">
        <v>43814</v>
      </c>
      <c r="O18" s="144">
        <v>43819</v>
      </c>
      <c r="P18" s="72"/>
    </row>
    <row r="19" spans="1:17" ht="26.1" customHeight="1" x14ac:dyDescent="0.2">
      <c r="A19" s="89" t="s">
        <v>231</v>
      </c>
      <c r="B19" s="68"/>
      <c r="C19" s="69" t="s">
        <v>257</v>
      </c>
      <c r="D19" s="70" t="s">
        <v>258</v>
      </c>
      <c r="E19" s="98"/>
      <c r="F19" s="99"/>
      <c r="G19" s="53">
        <v>43787</v>
      </c>
      <c r="H19" s="74"/>
      <c r="I19" s="70" t="s">
        <v>259</v>
      </c>
      <c r="J19" s="98"/>
      <c r="K19" s="115">
        <v>43787</v>
      </c>
      <c r="L19" s="74"/>
      <c r="M19" s="142">
        <v>43792</v>
      </c>
      <c r="N19" s="143">
        <v>43817</v>
      </c>
      <c r="O19" s="144">
        <v>43822</v>
      </c>
      <c r="P19" s="72"/>
    </row>
    <row r="20" spans="1:17" ht="26.1" customHeight="1" x14ac:dyDescent="0.2">
      <c r="A20" s="89" t="s">
        <v>234</v>
      </c>
      <c r="B20" s="68"/>
      <c r="C20" s="69" t="s">
        <v>260</v>
      </c>
      <c r="D20" s="70" t="s">
        <v>261</v>
      </c>
      <c r="E20" s="98"/>
      <c r="F20" s="99"/>
      <c r="G20" s="53">
        <v>43789</v>
      </c>
      <c r="H20" s="74"/>
      <c r="I20" s="70" t="s">
        <v>262</v>
      </c>
      <c r="J20" s="98"/>
      <c r="K20" s="115">
        <v>43789</v>
      </c>
      <c r="L20" s="74"/>
      <c r="M20" s="142">
        <v>43794</v>
      </c>
      <c r="N20" s="143">
        <v>43819</v>
      </c>
      <c r="O20" s="144">
        <v>43824</v>
      </c>
      <c r="P20" s="72"/>
    </row>
    <row r="21" spans="1:17" ht="26.1" customHeight="1" x14ac:dyDescent="0.2">
      <c r="A21" s="89"/>
      <c r="B21" s="68"/>
      <c r="C21" s="69"/>
      <c r="D21" s="70"/>
      <c r="E21" s="98"/>
      <c r="F21" s="99"/>
      <c r="G21" s="53"/>
      <c r="H21" s="74"/>
      <c r="I21" s="70"/>
      <c r="J21" s="98"/>
      <c r="K21" s="115"/>
      <c r="L21" s="74"/>
      <c r="M21" s="142"/>
      <c r="N21" s="143"/>
      <c r="O21" s="144"/>
      <c r="P21" s="72"/>
    </row>
    <row r="22" spans="1:17" ht="26.1" customHeight="1" x14ac:dyDescent="0.2">
      <c r="A22" s="89"/>
      <c r="B22" s="68"/>
      <c r="C22" s="69"/>
      <c r="D22" s="70"/>
      <c r="E22" s="98"/>
      <c r="F22" s="99"/>
      <c r="G22" s="53"/>
      <c r="H22" s="74"/>
      <c r="I22" s="70"/>
      <c r="J22" s="98"/>
      <c r="K22" s="115"/>
      <c r="L22" s="74"/>
      <c r="M22" s="142"/>
      <c r="N22" s="143"/>
      <c r="O22" s="144"/>
      <c r="P22" s="72" t="s">
        <v>28</v>
      </c>
    </row>
    <row r="23" spans="1:17" ht="26.1" customHeight="1" x14ac:dyDescent="0.2">
      <c r="A23" s="89"/>
      <c r="B23" s="68"/>
      <c r="C23" s="69"/>
      <c r="D23" s="70"/>
      <c r="E23" s="98"/>
      <c r="F23" s="99"/>
      <c r="G23" s="53"/>
      <c r="H23" s="74"/>
      <c r="I23" s="70"/>
      <c r="J23" s="98"/>
      <c r="K23" s="115"/>
      <c r="L23" s="74"/>
      <c r="M23" s="142"/>
      <c r="N23" s="143"/>
      <c r="O23" s="144"/>
      <c r="P23" s="72" t="s">
        <v>28</v>
      </c>
    </row>
    <row r="24" spans="1:17" ht="26.1" customHeight="1" x14ac:dyDescent="0.2">
      <c r="A24" s="89"/>
      <c r="B24" s="68"/>
      <c r="C24" s="69"/>
      <c r="D24" s="159"/>
      <c r="E24" s="160"/>
      <c r="F24" s="161"/>
      <c r="G24" s="162"/>
      <c r="H24" s="163"/>
      <c r="I24" s="164"/>
      <c r="J24" s="160"/>
      <c r="K24" s="165"/>
      <c r="L24" s="163"/>
      <c r="M24" s="166"/>
      <c r="N24" s="167"/>
      <c r="O24" s="144"/>
      <c r="P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/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:G3"/>
    <mergeCell ref="Q4:R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R3" r:id="rId1" xr:uid="{00000000-0004-0000-09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H42"/>
  <sheetViews>
    <sheetView showGridLines="0" showOutlineSymbols="0" zoomScale="55" zoomScaleNormal="55" zoomScaleSheetLayoutView="55" workbookViewId="0">
      <selection activeCell="G25" sqref="G25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43798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79" t="s">
        <v>8</v>
      </c>
      <c r="O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84" t="s">
        <v>7</v>
      </c>
    </row>
    <row r="11" spans="1:18" ht="26.1" customHeight="1" x14ac:dyDescent="0.2">
      <c r="A11" s="89" t="s">
        <v>231</v>
      </c>
      <c r="B11" s="68"/>
      <c r="C11" s="69" t="s">
        <v>263</v>
      </c>
      <c r="D11" s="141" t="s">
        <v>264</v>
      </c>
      <c r="E11" s="98" t="s">
        <v>146</v>
      </c>
      <c r="F11" s="99"/>
      <c r="G11" s="53">
        <v>43801</v>
      </c>
      <c r="H11" s="74"/>
      <c r="I11" s="141" t="s">
        <v>264</v>
      </c>
      <c r="J11" s="98" t="s">
        <v>146</v>
      </c>
      <c r="K11" s="113">
        <v>43801</v>
      </c>
      <c r="L11" s="74"/>
      <c r="M11" s="142">
        <v>43806</v>
      </c>
      <c r="N11" s="143">
        <v>43467</v>
      </c>
      <c r="O11" s="144">
        <v>43474</v>
      </c>
      <c r="P11" s="72" t="s">
        <v>29</v>
      </c>
    </row>
    <row r="12" spans="1:18" ht="26.1" customHeight="1" x14ac:dyDescent="0.2">
      <c r="A12" s="89" t="s">
        <v>234</v>
      </c>
      <c r="B12" s="68"/>
      <c r="C12" s="69" t="s">
        <v>265</v>
      </c>
      <c r="D12" s="117" t="s">
        <v>264</v>
      </c>
      <c r="E12" s="98" t="s">
        <v>148</v>
      </c>
      <c r="F12" s="99" t="s">
        <v>33</v>
      </c>
      <c r="G12" s="53">
        <v>43803</v>
      </c>
      <c r="H12" s="74"/>
      <c r="I12" s="117" t="s">
        <v>264</v>
      </c>
      <c r="J12" s="98" t="s">
        <v>148</v>
      </c>
      <c r="K12" s="115">
        <v>43803</v>
      </c>
      <c r="L12" s="74"/>
      <c r="M12" s="142">
        <v>43808</v>
      </c>
      <c r="N12" s="143">
        <v>43469</v>
      </c>
      <c r="O12" s="144">
        <v>43476</v>
      </c>
      <c r="P12" s="72" t="s">
        <v>28</v>
      </c>
    </row>
    <row r="13" spans="1:18" ht="26.1" customHeight="1" x14ac:dyDescent="0.2">
      <c r="A13" s="89" t="s">
        <v>231</v>
      </c>
      <c r="B13" s="68"/>
      <c r="C13" s="69" t="s">
        <v>266</v>
      </c>
      <c r="D13" s="117" t="s">
        <v>264</v>
      </c>
      <c r="E13" s="98" t="s">
        <v>267</v>
      </c>
      <c r="F13" s="99" t="s">
        <v>33</v>
      </c>
      <c r="G13" s="53">
        <v>43804</v>
      </c>
      <c r="H13" s="74"/>
      <c r="I13" s="117" t="s">
        <v>264</v>
      </c>
      <c r="J13" s="98" t="s">
        <v>267</v>
      </c>
      <c r="K13" s="115">
        <v>43804</v>
      </c>
      <c r="L13" s="74"/>
      <c r="M13" s="142">
        <v>43810</v>
      </c>
      <c r="N13" s="143">
        <v>43471</v>
      </c>
      <c r="O13" s="144">
        <v>43478</v>
      </c>
      <c r="P13" s="72"/>
    </row>
    <row r="14" spans="1:18" ht="26.1" customHeight="1" x14ac:dyDescent="0.2">
      <c r="A14" s="89" t="s">
        <v>234</v>
      </c>
      <c r="B14" s="68"/>
      <c r="C14" s="69" t="s">
        <v>268</v>
      </c>
      <c r="D14" s="117" t="s">
        <v>264</v>
      </c>
      <c r="E14" s="98" t="s">
        <v>149</v>
      </c>
      <c r="F14" s="99"/>
      <c r="G14" s="53">
        <v>43808</v>
      </c>
      <c r="H14" s="74"/>
      <c r="I14" s="117" t="s">
        <v>264</v>
      </c>
      <c r="J14" s="98" t="s">
        <v>149</v>
      </c>
      <c r="K14" s="115">
        <v>43808</v>
      </c>
      <c r="L14" s="102"/>
      <c r="M14" s="142">
        <v>43813</v>
      </c>
      <c r="N14" s="143">
        <v>43474</v>
      </c>
      <c r="O14" s="144">
        <v>43481</v>
      </c>
      <c r="P14" s="72"/>
    </row>
    <row r="15" spans="1:18" ht="26.1" customHeight="1" x14ac:dyDescent="0.2">
      <c r="A15" s="89" t="s">
        <v>231</v>
      </c>
      <c r="B15" s="68"/>
      <c r="C15" s="69" t="s">
        <v>269</v>
      </c>
      <c r="D15" s="117" t="s">
        <v>264</v>
      </c>
      <c r="E15" s="98" t="s">
        <v>143</v>
      </c>
      <c r="F15" s="99"/>
      <c r="G15" s="53">
        <v>43810</v>
      </c>
      <c r="H15" s="74"/>
      <c r="I15" s="117" t="s">
        <v>264</v>
      </c>
      <c r="J15" s="98" t="s">
        <v>143</v>
      </c>
      <c r="K15" s="115">
        <v>43810</v>
      </c>
      <c r="L15" s="74"/>
      <c r="M15" s="142">
        <v>43815</v>
      </c>
      <c r="N15" s="143">
        <v>43476</v>
      </c>
      <c r="O15" s="144">
        <v>43483</v>
      </c>
      <c r="P15" s="72"/>
    </row>
    <row r="16" spans="1:18" ht="26.1" customHeight="1" x14ac:dyDescent="0.2">
      <c r="A16" s="89" t="s">
        <v>234</v>
      </c>
      <c r="B16" s="68"/>
      <c r="C16" s="69" t="s">
        <v>270</v>
      </c>
      <c r="D16" s="117" t="s">
        <v>264</v>
      </c>
      <c r="E16" s="98" t="s">
        <v>271</v>
      </c>
      <c r="F16" s="99"/>
      <c r="G16" s="53">
        <v>43811</v>
      </c>
      <c r="H16" s="74"/>
      <c r="I16" s="117" t="s">
        <v>264</v>
      </c>
      <c r="J16" s="98" t="s">
        <v>271</v>
      </c>
      <c r="K16" s="114">
        <v>43811</v>
      </c>
      <c r="L16" s="74"/>
      <c r="M16" s="142">
        <v>43817</v>
      </c>
      <c r="N16" s="143">
        <v>43478</v>
      </c>
      <c r="O16" s="144">
        <v>43485</v>
      </c>
      <c r="P16" s="72"/>
    </row>
    <row r="17" spans="1:17" ht="26.1" customHeight="1" x14ac:dyDescent="0.2">
      <c r="A17" s="89" t="s">
        <v>231</v>
      </c>
      <c r="B17" s="68"/>
      <c r="C17" s="69" t="s">
        <v>272</v>
      </c>
      <c r="D17" s="117" t="s">
        <v>264</v>
      </c>
      <c r="E17" s="98" t="s">
        <v>150</v>
      </c>
      <c r="F17" s="99"/>
      <c r="G17" s="53">
        <v>43815</v>
      </c>
      <c r="H17" s="74"/>
      <c r="I17" s="117" t="s">
        <v>264</v>
      </c>
      <c r="J17" s="98" t="s">
        <v>150</v>
      </c>
      <c r="K17" s="115">
        <v>43815</v>
      </c>
      <c r="L17" s="74"/>
      <c r="M17" s="142">
        <v>43820</v>
      </c>
      <c r="N17" s="143">
        <v>43481</v>
      </c>
      <c r="O17" s="144">
        <v>43488</v>
      </c>
      <c r="P17" s="72"/>
    </row>
    <row r="18" spans="1:17" ht="26.1" customHeight="1" x14ac:dyDescent="0.2">
      <c r="A18" s="89" t="s">
        <v>234</v>
      </c>
      <c r="B18" s="68"/>
      <c r="C18" s="69" t="s">
        <v>273</v>
      </c>
      <c r="D18" s="117" t="s">
        <v>264</v>
      </c>
      <c r="E18" s="98" t="s">
        <v>144</v>
      </c>
      <c r="F18" s="99"/>
      <c r="G18" s="53">
        <v>43817</v>
      </c>
      <c r="H18" s="74"/>
      <c r="I18" s="117" t="s">
        <v>264</v>
      </c>
      <c r="J18" s="98" t="s">
        <v>144</v>
      </c>
      <c r="K18" s="115">
        <v>43817</v>
      </c>
      <c r="L18" s="74"/>
      <c r="M18" s="142">
        <v>43822</v>
      </c>
      <c r="N18" s="143">
        <v>43483</v>
      </c>
      <c r="O18" s="144">
        <v>43490</v>
      </c>
      <c r="P18" s="72"/>
    </row>
    <row r="19" spans="1:17" ht="26.1" customHeight="1" x14ac:dyDescent="0.2">
      <c r="A19" s="89" t="s">
        <v>231</v>
      </c>
      <c r="B19" s="68"/>
      <c r="C19" s="69" t="s">
        <v>274</v>
      </c>
      <c r="D19" s="117" t="s">
        <v>264</v>
      </c>
      <c r="E19" s="98" t="s">
        <v>275</v>
      </c>
      <c r="F19" s="99"/>
      <c r="G19" s="53">
        <v>43818</v>
      </c>
      <c r="H19" s="74"/>
      <c r="I19" s="117" t="s">
        <v>264</v>
      </c>
      <c r="J19" s="98" t="s">
        <v>275</v>
      </c>
      <c r="K19" s="115">
        <v>43818</v>
      </c>
      <c r="L19" s="74"/>
      <c r="M19" s="142">
        <v>43824</v>
      </c>
      <c r="N19" s="143">
        <v>43485</v>
      </c>
      <c r="O19" s="144">
        <v>43492</v>
      </c>
      <c r="P19" s="72"/>
    </row>
    <row r="20" spans="1:17" ht="26.1" customHeight="1" x14ac:dyDescent="0.2">
      <c r="A20" s="89" t="s">
        <v>234</v>
      </c>
      <c r="B20" s="68"/>
      <c r="C20" s="69" t="s">
        <v>276</v>
      </c>
      <c r="D20" s="117" t="s">
        <v>264</v>
      </c>
      <c r="E20" s="98" t="s">
        <v>156</v>
      </c>
      <c r="F20" s="99"/>
      <c r="G20" s="53">
        <v>43822</v>
      </c>
      <c r="H20" s="74"/>
      <c r="I20" s="117" t="s">
        <v>264</v>
      </c>
      <c r="J20" s="98" t="s">
        <v>156</v>
      </c>
      <c r="K20" s="115">
        <v>43822</v>
      </c>
      <c r="L20" s="74"/>
      <c r="M20" s="142">
        <v>43827</v>
      </c>
      <c r="N20" s="143">
        <v>43488</v>
      </c>
      <c r="O20" s="144">
        <v>43495</v>
      </c>
      <c r="P20" s="72"/>
    </row>
    <row r="21" spans="1:17" ht="26.1" customHeight="1" x14ac:dyDescent="0.2">
      <c r="A21" s="89" t="s">
        <v>231</v>
      </c>
      <c r="B21" s="68"/>
      <c r="C21" s="69" t="s">
        <v>277</v>
      </c>
      <c r="D21" s="117" t="s">
        <v>264</v>
      </c>
      <c r="E21" s="98" t="s">
        <v>145</v>
      </c>
      <c r="F21" s="99"/>
      <c r="G21" s="53">
        <v>43824</v>
      </c>
      <c r="H21" s="74"/>
      <c r="I21" s="117" t="s">
        <v>264</v>
      </c>
      <c r="J21" s="98" t="s">
        <v>145</v>
      </c>
      <c r="K21" s="115">
        <v>43824</v>
      </c>
      <c r="L21" s="74"/>
      <c r="M21" s="142">
        <v>43829</v>
      </c>
      <c r="N21" s="143">
        <v>43490</v>
      </c>
      <c r="O21" s="144">
        <v>43497</v>
      </c>
      <c r="P21" s="72"/>
    </row>
    <row r="22" spans="1:17" ht="26.1" customHeight="1" x14ac:dyDescent="0.2">
      <c r="A22" s="89"/>
      <c r="B22" s="68"/>
      <c r="C22" s="69"/>
      <c r="D22" s="70"/>
      <c r="E22" s="98"/>
      <c r="F22" s="99"/>
      <c r="G22" s="53"/>
      <c r="H22" s="74"/>
      <c r="I22" s="70"/>
      <c r="J22" s="98"/>
      <c r="K22" s="115"/>
      <c r="L22" s="74"/>
      <c r="M22" s="142"/>
      <c r="N22" s="143"/>
      <c r="O22" s="144"/>
      <c r="P22" s="72" t="s">
        <v>28</v>
      </c>
    </row>
    <row r="23" spans="1:17" ht="26.1" customHeight="1" x14ac:dyDescent="0.2">
      <c r="A23" s="89"/>
      <c r="B23" s="68"/>
      <c r="C23" s="69"/>
      <c r="D23" s="70"/>
      <c r="E23" s="98"/>
      <c r="F23" s="99"/>
      <c r="G23" s="53"/>
      <c r="H23" s="74"/>
      <c r="I23" s="70"/>
      <c r="J23" s="98"/>
      <c r="K23" s="115"/>
      <c r="L23" s="74"/>
      <c r="M23" s="142"/>
      <c r="N23" s="143"/>
      <c r="O23" s="144"/>
      <c r="P23" s="72" t="s">
        <v>28</v>
      </c>
    </row>
    <row r="24" spans="1:17" ht="26.1" customHeight="1" x14ac:dyDescent="0.2">
      <c r="A24" s="89"/>
      <c r="B24" s="68"/>
      <c r="C24" s="69"/>
      <c r="D24" s="159"/>
      <c r="E24" s="160"/>
      <c r="F24" s="161"/>
      <c r="G24" s="162"/>
      <c r="H24" s="163"/>
      <c r="I24" s="164"/>
      <c r="J24" s="160"/>
      <c r="K24" s="165"/>
      <c r="L24" s="163"/>
      <c r="M24" s="166"/>
      <c r="N24" s="167"/>
      <c r="O24" s="144"/>
      <c r="P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/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:G3"/>
    <mergeCell ref="Q4:R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R3" r:id="rId1" xr:uid="{00000000-0004-0000-0A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H42"/>
  <sheetViews>
    <sheetView showGridLines="0" showOutlineSymbols="0" topLeftCell="A3" zoomScale="55" zoomScaleNormal="55" zoomScaleSheetLayoutView="55" workbookViewId="0">
      <selection activeCell="A22" sqref="A22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43798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79" t="s">
        <v>8</v>
      </c>
      <c r="O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84" t="s">
        <v>7</v>
      </c>
    </row>
    <row r="11" spans="1:18" ht="26.1" customHeight="1" x14ac:dyDescent="0.2">
      <c r="A11" s="89" t="s">
        <v>82</v>
      </c>
      <c r="B11" s="68"/>
      <c r="C11" s="69" t="s">
        <v>278</v>
      </c>
      <c r="D11" s="141" t="s">
        <v>279</v>
      </c>
      <c r="E11" s="98" t="s">
        <v>158</v>
      </c>
      <c r="F11" s="99"/>
      <c r="G11" s="53">
        <v>43836</v>
      </c>
      <c r="H11" s="74" t="s">
        <v>28</v>
      </c>
      <c r="I11" s="141" t="s">
        <v>279</v>
      </c>
      <c r="J11" s="98" t="s">
        <v>158</v>
      </c>
      <c r="K11" s="113">
        <v>43836</v>
      </c>
      <c r="L11" s="74"/>
      <c r="M11" s="142">
        <v>43841</v>
      </c>
      <c r="N11" s="143">
        <v>43867</v>
      </c>
      <c r="O11" s="144">
        <v>43874</v>
      </c>
      <c r="P11" s="72" t="s">
        <v>29</v>
      </c>
    </row>
    <row r="12" spans="1:18" ht="26.1" customHeight="1" x14ac:dyDescent="0.2">
      <c r="A12" s="89" t="s">
        <v>231</v>
      </c>
      <c r="B12" s="68"/>
      <c r="C12" s="69" t="s">
        <v>280</v>
      </c>
      <c r="D12" s="117" t="s">
        <v>279</v>
      </c>
      <c r="E12" s="98" t="s">
        <v>153</v>
      </c>
      <c r="F12" s="99"/>
      <c r="G12" s="53">
        <v>43838</v>
      </c>
      <c r="H12" s="74"/>
      <c r="I12" s="117" t="s">
        <v>279</v>
      </c>
      <c r="J12" s="98" t="s">
        <v>153</v>
      </c>
      <c r="K12" s="115">
        <v>43838</v>
      </c>
      <c r="L12" s="74"/>
      <c r="M12" s="142">
        <v>43843</v>
      </c>
      <c r="N12" s="143">
        <v>43869</v>
      </c>
      <c r="O12" s="144">
        <v>43876</v>
      </c>
      <c r="P12" s="72" t="s">
        <v>28</v>
      </c>
    </row>
    <row r="13" spans="1:18" ht="26.1" customHeight="1" x14ac:dyDescent="0.2">
      <c r="A13" s="89" t="s">
        <v>82</v>
      </c>
      <c r="B13" s="68"/>
      <c r="C13" s="69" t="s">
        <v>281</v>
      </c>
      <c r="D13" s="117" t="s">
        <v>279</v>
      </c>
      <c r="E13" s="98" t="s">
        <v>143</v>
      </c>
      <c r="F13" s="99"/>
      <c r="G13" s="53">
        <v>43839</v>
      </c>
      <c r="H13" s="74"/>
      <c r="I13" s="117" t="s">
        <v>279</v>
      </c>
      <c r="J13" s="98" t="s">
        <v>143</v>
      </c>
      <c r="K13" s="115">
        <v>43839</v>
      </c>
      <c r="L13" s="74"/>
      <c r="M13" s="142">
        <v>43845</v>
      </c>
      <c r="N13" s="143">
        <v>43871</v>
      </c>
      <c r="O13" s="144">
        <v>43878</v>
      </c>
      <c r="P13" s="72"/>
    </row>
    <row r="14" spans="1:18" ht="26.1" customHeight="1" x14ac:dyDescent="0.2">
      <c r="A14" s="89" t="s">
        <v>231</v>
      </c>
      <c r="B14" s="68"/>
      <c r="C14" s="69" t="s">
        <v>282</v>
      </c>
      <c r="D14" s="117" t="s">
        <v>279</v>
      </c>
      <c r="E14" s="98" t="s">
        <v>159</v>
      </c>
      <c r="F14" s="99"/>
      <c r="G14" s="53">
        <v>43840</v>
      </c>
      <c r="H14" s="74"/>
      <c r="I14" s="117" t="s">
        <v>279</v>
      </c>
      <c r="J14" s="98" t="s">
        <v>159</v>
      </c>
      <c r="K14" s="115">
        <v>43840</v>
      </c>
      <c r="L14" s="102"/>
      <c r="M14" s="142">
        <v>43848</v>
      </c>
      <c r="N14" s="143">
        <v>43874</v>
      </c>
      <c r="O14" s="144">
        <v>43881</v>
      </c>
      <c r="P14" s="72"/>
    </row>
    <row r="15" spans="1:18" ht="26.1" customHeight="1" x14ac:dyDescent="0.2">
      <c r="A15" s="89" t="s">
        <v>82</v>
      </c>
      <c r="B15" s="68"/>
      <c r="C15" s="69" t="s">
        <v>283</v>
      </c>
      <c r="D15" s="117" t="s">
        <v>279</v>
      </c>
      <c r="E15" s="98" t="s">
        <v>284</v>
      </c>
      <c r="F15" s="99"/>
      <c r="G15" s="53">
        <v>43845</v>
      </c>
      <c r="H15" s="74"/>
      <c r="I15" s="117" t="s">
        <v>279</v>
      </c>
      <c r="J15" s="98" t="s">
        <v>284</v>
      </c>
      <c r="K15" s="115">
        <v>43845</v>
      </c>
      <c r="L15" s="74"/>
      <c r="M15" s="142">
        <v>43850</v>
      </c>
      <c r="N15" s="143">
        <v>43876</v>
      </c>
      <c r="O15" s="144">
        <v>43883</v>
      </c>
      <c r="P15" s="72"/>
    </row>
    <row r="16" spans="1:18" ht="26.1" customHeight="1" x14ac:dyDescent="0.2">
      <c r="A16" s="89" t="s">
        <v>231</v>
      </c>
      <c r="B16" s="68"/>
      <c r="C16" s="69" t="s">
        <v>285</v>
      </c>
      <c r="D16" s="117" t="s">
        <v>279</v>
      </c>
      <c r="E16" s="98" t="s">
        <v>144</v>
      </c>
      <c r="F16" s="99"/>
      <c r="G16" s="53">
        <v>43846</v>
      </c>
      <c r="H16" s="74"/>
      <c r="I16" s="117" t="s">
        <v>279</v>
      </c>
      <c r="J16" s="98" t="s">
        <v>144</v>
      </c>
      <c r="K16" s="114">
        <v>43846</v>
      </c>
      <c r="L16" s="74"/>
      <c r="M16" s="142">
        <v>43852</v>
      </c>
      <c r="N16" s="143">
        <v>43878</v>
      </c>
      <c r="O16" s="144">
        <v>43885</v>
      </c>
      <c r="P16" s="72"/>
    </row>
    <row r="17" spans="1:17" ht="26.1" customHeight="1" x14ac:dyDescent="0.2">
      <c r="A17" s="89" t="s">
        <v>82</v>
      </c>
      <c r="B17" s="68"/>
      <c r="C17" s="69" t="s">
        <v>286</v>
      </c>
      <c r="D17" s="117" t="s">
        <v>279</v>
      </c>
      <c r="E17" s="98" t="s">
        <v>287</v>
      </c>
      <c r="F17" s="99"/>
      <c r="G17" s="53">
        <v>43850</v>
      </c>
      <c r="H17" s="74"/>
      <c r="I17" s="117" t="s">
        <v>279</v>
      </c>
      <c r="J17" s="98" t="s">
        <v>287</v>
      </c>
      <c r="K17" s="115">
        <v>43850</v>
      </c>
      <c r="L17" s="74"/>
      <c r="M17" s="142">
        <v>43855</v>
      </c>
      <c r="N17" s="143">
        <v>43881</v>
      </c>
      <c r="O17" s="144">
        <v>43888</v>
      </c>
      <c r="P17" s="72"/>
    </row>
    <row r="18" spans="1:17" ht="26.1" customHeight="1" x14ac:dyDescent="0.2">
      <c r="A18" s="89" t="s">
        <v>231</v>
      </c>
      <c r="B18" s="68"/>
      <c r="C18" s="69" t="s">
        <v>288</v>
      </c>
      <c r="D18" s="117" t="s">
        <v>279</v>
      </c>
      <c r="E18" s="98" t="s">
        <v>289</v>
      </c>
      <c r="F18" s="99"/>
      <c r="G18" s="53">
        <v>43852</v>
      </c>
      <c r="H18" s="74"/>
      <c r="I18" s="117" t="s">
        <v>279</v>
      </c>
      <c r="J18" s="98" t="s">
        <v>289</v>
      </c>
      <c r="K18" s="115">
        <v>43852</v>
      </c>
      <c r="L18" s="74"/>
      <c r="M18" s="142">
        <v>43857</v>
      </c>
      <c r="N18" s="143">
        <v>43883</v>
      </c>
      <c r="O18" s="144">
        <v>43890</v>
      </c>
      <c r="P18" s="72"/>
    </row>
    <row r="19" spans="1:17" ht="26.1" customHeight="1" x14ac:dyDescent="0.2">
      <c r="A19" s="89" t="s">
        <v>82</v>
      </c>
      <c r="B19" s="68"/>
      <c r="C19" s="69" t="s">
        <v>290</v>
      </c>
      <c r="D19" s="117" t="s">
        <v>279</v>
      </c>
      <c r="E19" s="98" t="s">
        <v>145</v>
      </c>
      <c r="F19" s="99"/>
      <c r="G19" s="53">
        <v>43853</v>
      </c>
      <c r="H19" s="74"/>
      <c r="I19" s="117" t="s">
        <v>279</v>
      </c>
      <c r="J19" s="98" t="s">
        <v>145</v>
      </c>
      <c r="K19" s="115">
        <v>43853</v>
      </c>
      <c r="L19" s="74"/>
      <c r="M19" s="142">
        <v>43859</v>
      </c>
      <c r="N19" s="143">
        <v>43885</v>
      </c>
      <c r="O19" s="144">
        <v>43892</v>
      </c>
      <c r="P19" s="72"/>
    </row>
    <row r="20" spans="1:17" ht="26.1" customHeight="1" x14ac:dyDescent="0.2">
      <c r="A20" s="89" t="s">
        <v>231</v>
      </c>
      <c r="B20" s="68"/>
      <c r="C20" s="69" t="s">
        <v>291</v>
      </c>
      <c r="D20" s="117" t="s">
        <v>279</v>
      </c>
      <c r="E20" s="98" t="s">
        <v>151</v>
      </c>
      <c r="F20" s="99"/>
      <c r="G20" s="53">
        <v>43857</v>
      </c>
      <c r="H20" s="74"/>
      <c r="I20" s="117" t="s">
        <v>279</v>
      </c>
      <c r="J20" s="98" t="s">
        <v>151</v>
      </c>
      <c r="K20" s="115">
        <v>43857</v>
      </c>
      <c r="L20" s="74"/>
      <c r="M20" s="142">
        <v>43862</v>
      </c>
      <c r="N20" s="143">
        <v>43886</v>
      </c>
      <c r="O20" s="144">
        <v>43893</v>
      </c>
      <c r="P20" s="72"/>
    </row>
    <row r="21" spans="1:17" ht="26.1" customHeight="1" x14ac:dyDescent="0.2">
      <c r="A21" s="89" t="s">
        <v>82</v>
      </c>
      <c r="B21" s="68"/>
      <c r="C21" s="69" t="s">
        <v>292</v>
      </c>
      <c r="D21" s="117" t="s">
        <v>279</v>
      </c>
      <c r="E21" s="98" t="s">
        <v>293</v>
      </c>
      <c r="F21" s="99"/>
      <c r="G21" s="53">
        <v>43859</v>
      </c>
      <c r="H21" s="74"/>
      <c r="I21" s="117" t="s">
        <v>279</v>
      </c>
      <c r="J21" s="98" t="s">
        <v>293</v>
      </c>
      <c r="K21" s="115">
        <v>43859</v>
      </c>
      <c r="L21" s="74"/>
      <c r="M21" s="142">
        <v>43864</v>
      </c>
      <c r="N21" s="143">
        <v>43888</v>
      </c>
      <c r="O21" s="144">
        <v>43895</v>
      </c>
      <c r="P21" s="72"/>
    </row>
    <row r="22" spans="1:17" ht="26.1" customHeight="1" x14ac:dyDescent="0.2">
      <c r="A22" s="89"/>
      <c r="B22" s="68"/>
      <c r="C22" s="69"/>
      <c r="D22" s="70"/>
      <c r="E22" s="98"/>
      <c r="F22" s="99"/>
      <c r="G22" s="53"/>
      <c r="H22" s="74"/>
      <c r="I22" s="70"/>
      <c r="J22" s="98"/>
      <c r="K22" s="115"/>
      <c r="L22" s="74"/>
      <c r="M22" s="142"/>
      <c r="N22" s="143"/>
      <c r="O22" s="144"/>
      <c r="P22" s="72" t="s">
        <v>28</v>
      </c>
    </row>
    <row r="23" spans="1:17" ht="26.1" customHeight="1" x14ac:dyDescent="0.2">
      <c r="A23" s="89"/>
      <c r="B23" s="68"/>
      <c r="C23" s="69"/>
      <c r="D23" s="70"/>
      <c r="E23" s="98"/>
      <c r="F23" s="99"/>
      <c r="G23" s="53"/>
      <c r="H23" s="74"/>
      <c r="I23" s="70"/>
      <c r="J23" s="98"/>
      <c r="K23" s="115"/>
      <c r="L23" s="74"/>
      <c r="M23" s="142"/>
      <c r="N23" s="143"/>
      <c r="O23" s="144"/>
      <c r="P23" s="72" t="s">
        <v>28</v>
      </c>
    </row>
    <row r="24" spans="1:17" ht="26.1" customHeight="1" x14ac:dyDescent="0.2">
      <c r="A24" s="89"/>
      <c r="B24" s="68"/>
      <c r="C24" s="69"/>
      <c r="D24" s="159"/>
      <c r="E24" s="160"/>
      <c r="F24" s="161"/>
      <c r="G24" s="162"/>
      <c r="H24" s="163"/>
      <c r="I24" s="164"/>
      <c r="J24" s="160"/>
      <c r="K24" s="165"/>
      <c r="L24" s="163"/>
      <c r="M24" s="166"/>
      <c r="N24" s="167"/>
      <c r="O24" s="144"/>
      <c r="P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/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:G3"/>
    <mergeCell ref="Q4:R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R3" r:id="rId1" xr:uid="{00000000-0004-0000-0B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H42"/>
  <sheetViews>
    <sheetView showGridLines="0" showOutlineSymbols="0" topLeftCell="A4" zoomScale="55" zoomScaleNormal="55" zoomScaleSheetLayoutView="55" workbookViewId="0">
      <selection activeCell="Q6" sqref="Q6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43861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79" t="s">
        <v>8</v>
      </c>
      <c r="O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84" t="s">
        <v>7</v>
      </c>
    </row>
    <row r="11" spans="1:18" ht="26.1" customHeight="1" x14ac:dyDescent="0.2">
      <c r="A11" s="89" t="s">
        <v>231</v>
      </c>
      <c r="B11" s="68"/>
      <c r="C11" s="69" t="s">
        <v>294</v>
      </c>
      <c r="D11" s="141" t="s">
        <v>295</v>
      </c>
      <c r="E11" s="98" t="s">
        <v>152</v>
      </c>
      <c r="F11" s="99"/>
      <c r="G11" s="53">
        <v>43860</v>
      </c>
      <c r="H11" s="74"/>
      <c r="I11" s="141" t="s">
        <v>295</v>
      </c>
      <c r="J11" s="98" t="s">
        <v>152</v>
      </c>
      <c r="K11" s="113">
        <v>43860</v>
      </c>
      <c r="L11" s="102"/>
      <c r="M11" s="142">
        <v>43866</v>
      </c>
      <c r="N11" s="143">
        <v>43892</v>
      </c>
      <c r="O11" s="144">
        <v>43899</v>
      </c>
      <c r="P11" s="72" t="s">
        <v>29</v>
      </c>
    </row>
    <row r="12" spans="1:18" ht="26.1" customHeight="1" x14ac:dyDescent="0.2">
      <c r="A12" s="89" t="s">
        <v>82</v>
      </c>
      <c r="B12" s="68"/>
      <c r="C12" s="69" t="s">
        <v>296</v>
      </c>
      <c r="D12" s="117" t="s">
        <v>295</v>
      </c>
      <c r="E12" s="98" t="s">
        <v>297</v>
      </c>
      <c r="F12" s="99"/>
      <c r="G12" s="53">
        <v>43864</v>
      </c>
      <c r="H12" s="74"/>
      <c r="I12" s="117" t="s">
        <v>295</v>
      </c>
      <c r="J12" s="98" t="s">
        <v>297</v>
      </c>
      <c r="K12" s="115">
        <v>43864</v>
      </c>
      <c r="L12" s="74"/>
      <c r="M12" s="142">
        <v>43869</v>
      </c>
      <c r="N12" s="143">
        <v>43895</v>
      </c>
      <c r="O12" s="144">
        <v>43902</v>
      </c>
      <c r="P12" s="72" t="s">
        <v>28</v>
      </c>
    </row>
    <row r="13" spans="1:18" ht="26.1" customHeight="1" x14ac:dyDescent="0.2">
      <c r="A13" s="89" t="s">
        <v>231</v>
      </c>
      <c r="B13" s="68"/>
      <c r="C13" s="69" t="s">
        <v>298</v>
      </c>
      <c r="D13" s="117" t="s">
        <v>295</v>
      </c>
      <c r="E13" s="98" t="s">
        <v>299</v>
      </c>
      <c r="F13" s="99"/>
      <c r="G13" s="53">
        <v>43866</v>
      </c>
      <c r="H13" s="74"/>
      <c r="I13" s="117" t="s">
        <v>295</v>
      </c>
      <c r="J13" s="98" t="s">
        <v>299</v>
      </c>
      <c r="K13" s="115">
        <v>43866</v>
      </c>
      <c r="L13" s="74"/>
      <c r="M13" s="142">
        <v>43871</v>
      </c>
      <c r="N13" s="143">
        <v>43897</v>
      </c>
      <c r="O13" s="144">
        <v>43904</v>
      </c>
      <c r="P13" s="72"/>
    </row>
    <row r="14" spans="1:18" ht="26.1" customHeight="1" x14ac:dyDescent="0.2">
      <c r="A14" s="89" t="s">
        <v>82</v>
      </c>
      <c r="B14" s="68"/>
      <c r="C14" s="69" t="s">
        <v>300</v>
      </c>
      <c r="D14" s="117" t="s">
        <v>295</v>
      </c>
      <c r="E14" s="98" t="s">
        <v>153</v>
      </c>
      <c r="F14" s="99"/>
      <c r="G14" s="53">
        <v>43867</v>
      </c>
      <c r="H14" s="74"/>
      <c r="I14" s="117" t="s">
        <v>295</v>
      </c>
      <c r="J14" s="98" t="s">
        <v>153</v>
      </c>
      <c r="K14" s="115">
        <v>43867</v>
      </c>
      <c r="L14" s="102"/>
      <c r="M14" s="142">
        <v>43873</v>
      </c>
      <c r="N14" s="143">
        <v>43899</v>
      </c>
      <c r="O14" s="144">
        <v>43906</v>
      </c>
      <c r="P14" s="72"/>
    </row>
    <row r="15" spans="1:18" ht="26.1" customHeight="1" x14ac:dyDescent="0.2">
      <c r="A15" s="89" t="s">
        <v>231</v>
      </c>
      <c r="B15" s="68"/>
      <c r="C15" s="69" t="s">
        <v>301</v>
      </c>
      <c r="D15" s="117" t="s">
        <v>295</v>
      </c>
      <c r="E15" s="98" t="s">
        <v>302</v>
      </c>
      <c r="F15" s="99"/>
      <c r="G15" s="53">
        <v>43868</v>
      </c>
      <c r="H15" s="74"/>
      <c r="I15" s="117" t="s">
        <v>295</v>
      </c>
      <c r="J15" s="98" t="s">
        <v>302</v>
      </c>
      <c r="K15" s="115">
        <v>43868</v>
      </c>
      <c r="L15" s="74"/>
      <c r="M15" s="142">
        <v>43876</v>
      </c>
      <c r="N15" s="143">
        <v>43902</v>
      </c>
      <c r="O15" s="144">
        <v>43909</v>
      </c>
      <c r="P15" s="72"/>
    </row>
    <row r="16" spans="1:18" ht="26.1" customHeight="1" x14ac:dyDescent="0.2">
      <c r="A16" s="89" t="s">
        <v>82</v>
      </c>
      <c r="B16" s="68"/>
      <c r="C16" s="69" t="s">
        <v>303</v>
      </c>
      <c r="D16" s="117" t="s">
        <v>295</v>
      </c>
      <c r="E16" s="98" t="s">
        <v>304</v>
      </c>
      <c r="F16" s="99"/>
      <c r="G16" s="53">
        <v>43873</v>
      </c>
      <c r="H16" s="74"/>
      <c r="I16" s="117" t="s">
        <v>295</v>
      </c>
      <c r="J16" s="98" t="s">
        <v>304</v>
      </c>
      <c r="K16" s="114">
        <v>43873</v>
      </c>
      <c r="L16" s="74"/>
      <c r="M16" s="142">
        <v>43878</v>
      </c>
      <c r="N16" s="143">
        <v>43904</v>
      </c>
      <c r="O16" s="144">
        <v>43911</v>
      </c>
      <c r="P16" s="72"/>
    </row>
    <row r="17" spans="1:17" ht="26.1" customHeight="1" x14ac:dyDescent="0.2">
      <c r="A17" s="89" t="s">
        <v>231</v>
      </c>
      <c r="B17" s="68"/>
      <c r="C17" s="69" t="s">
        <v>305</v>
      </c>
      <c r="D17" s="117" t="s">
        <v>295</v>
      </c>
      <c r="E17" s="98" t="s">
        <v>284</v>
      </c>
      <c r="F17" s="99"/>
      <c r="G17" s="53">
        <v>43874</v>
      </c>
      <c r="H17" s="74"/>
      <c r="I17" s="117" t="s">
        <v>295</v>
      </c>
      <c r="J17" s="98" t="s">
        <v>284</v>
      </c>
      <c r="K17" s="115">
        <v>43874</v>
      </c>
      <c r="L17" s="74"/>
      <c r="M17" s="142">
        <v>43880</v>
      </c>
      <c r="N17" s="143">
        <v>43906</v>
      </c>
      <c r="O17" s="144">
        <v>43913</v>
      </c>
      <c r="P17" s="72"/>
    </row>
    <row r="18" spans="1:17" ht="26.1" customHeight="1" x14ac:dyDescent="0.2">
      <c r="A18" s="89" t="s">
        <v>82</v>
      </c>
      <c r="B18" s="68"/>
      <c r="C18" s="69" t="s">
        <v>306</v>
      </c>
      <c r="D18" s="117" t="s">
        <v>295</v>
      </c>
      <c r="E18" s="98" t="s">
        <v>307</v>
      </c>
      <c r="F18" s="99"/>
      <c r="G18" s="53">
        <v>43878</v>
      </c>
      <c r="H18" s="74"/>
      <c r="I18" s="117" t="s">
        <v>295</v>
      </c>
      <c r="J18" s="98" t="s">
        <v>307</v>
      </c>
      <c r="K18" s="115">
        <v>43878</v>
      </c>
      <c r="L18" s="74"/>
      <c r="M18" s="142">
        <v>43883</v>
      </c>
      <c r="N18" s="143">
        <v>43909</v>
      </c>
      <c r="O18" s="144">
        <v>43916</v>
      </c>
      <c r="P18" s="72"/>
    </row>
    <row r="19" spans="1:17" ht="26.1" customHeight="1" x14ac:dyDescent="0.2">
      <c r="A19" s="89" t="s">
        <v>231</v>
      </c>
      <c r="B19" s="68"/>
      <c r="C19" s="69" t="s">
        <v>308</v>
      </c>
      <c r="D19" s="117" t="s">
        <v>295</v>
      </c>
      <c r="E19" s="98" t="s">
        <v>309</v>
      </c>
      <c r="F19" s="99"/>
      <c r="G19" s="53">
        <v>43880</v>
      </c>
      <c r="H19" s="74"/>
      <c r="I19" s="117" t="s">
        <v>295</v>
      </c>
      <c r="J19" s="98" t="s">
        <v>309</v>
      </c>
      <c r="K19" s="115">
        <v>43880</v>
      </c>
      <c r="L19" s="74"/>
      <c r="M19" s="142">
        <v>43885</v>
      </c>
      <c r="N19" s="143">
        <v>43911</v>
      </c>
      <c r="O19" s="144">
        <v>43918</v>
      </c>
      <c r="P19" s="72"/>
    </row>
    <row r="20" spans="1:17" ht="26.1" customHeight="1" x14ac:dyDescent="0.2">
      <c r="A20" s="89" t="s">
        <v>82</v>
      </c>
      <c r="B20" s="68"/>
      <c r="C20" s="69" t="s">
        <v>310</v>
      </c>
      <c r="D20" s="117" t="s">
        <v>295</v>
      </c>
      <c r="E20" s="98" t="s">
        <v>289</v>
      </c>
      <c r="F20" s="99"/>
      <c r="G20" s="53">
        <v>43881</v>
      </c>
      <c r="H20" s="74"/>
      <c r="I20" s="117" t="s">
        <v>295</v>
      </c>
      <c r="J20" s="98" t="s">
        <v>289</v>
      </c>
      <c r="K20" s="115">
        <v>43881</v>
      </c>
      <c r="L20" s="74"/>
      <c r="M20" s="142">
        <v>43887</v>
      </c>
      <c r="N20" s="143">
        <v>43913</v>
      </c>
      <c r="O20" s="144">
        <v>43920</v>
      </c>
      <c r="P20" s="72"/>
    </row>
    <row r="21" spans="1:17" ht="26.1" customHeight="1" x14ac:dyDescent="0.2">
      <c r="A21" s="89" t="s">
        <v>231</v>
      </c>
      <c r="B21" s="68"/>
      <c r="C21" s="69" t="s">
        <v>311</v>
      </c>
      <c r="D21" s="117" t="s">
        <v>295</v>
      </c>
      <c r="E21" s="98" t="s">
        <v>312</v>
      </c>
      <c r="F21" s="99"/>
      <c r="G21" s="53">
        <v>43882</v>
      </c>
      <c r="H21" s="74"/>
      <c r="I21" s="117" t="s">
        <v>295</v>
      </c>
      <c r="J21" s="98" t="s">
        <v>312</v>
      </c>
      <c r="K21" s="115">
        <v>43882</v>
      </c>
      <c r="L21" s="74"/>
      <c r="M21" s="142">
        <v>43890</v>
      </c>
      <c r="N21" s="143">
        <v>43916</v>
      </c>
      <c r="O21" s="144">
        <v>43923</v>
      </c>
      <c r="P21" s="72"/>
    </row>
    <row r="22" spans="1:17" ht="26.1" customHeight="1" x14ac:dyDescent="0.2">
      <c r="A22" s="89" t="s">
        <v>82</v>
      </c>
      <c r="B22" s="68"/>
      <c r="C22" s="69" t="s">
        <v>313</v>
      </c>
      <c r="D22" s="117" t="s">
        <v>295</v>
      </c>
      <c r="E22" s="98" t="s">
        <v>314</v>
      </c>
      <c r="F22" s="99"/>
      <c r="G22" s="53">
        <v>43887</v>
      </c>
      <c r="H22" s="74"/>
      <c r="I22" s="117" t="s">
        <v>295</v>
      </c>
      <c r="J22" s="98" t="s">
        <v>314</v>
      </c>
      <c r="K22" s="115">
        <v>43887</v>
      </c>
      <c r="L22" s="74"/>
      <c r="M22" s="142">
        <v>43892</v>
      </c>
      <c r="N22" s="143">
        <v>43918</v>
      </c>
      <c r="O22" s="144">
        <v>43925</v>
      </c>
      <c r="P22" s="72" t="s">
        <v>28</v>
      </c>
    </row>
    <row r="23" spans="1:17" ht="26.1" customHeight="1" x14ac:dyDescent="0.2">
      <c r="A23" s="89"/>
      <c r="B23" s="68"/>
      <c r="C23" s="69"/>
      <c r="D23" s="70"/>
      <c r="E23" s="98"/>
      <c r="F23" s="99"/>
      <c r="G23" s="53"/>
      <c r="H23" s="74"/>
      <c r="I23" s="70"/>
      <c r="J23" s="98"/>
      <c r="K23" s="115"/>
      <c r="L23" s="74"/>
      <c r="M23" s="142"/>
      <c r="N23" s="143"/>
      <c r="O23" s="144"/>
      <c r="P23" s="72" t="s">
        <v>28</v>
      </c>
    </row>
    <row r="24" spans="1:17" ht="26.1" customHeight="1" x14ac:dyDescent="0.2">
      <c r="A24" s="89"/>
      <c r="B24" s="68"/>
      <c r="C24" s="69"/>
      <c r="D24" s="159"/>
      <c r="E24" s="160"/>
      <c r="F24" s="161"/>
      <c r="G24" s="162"/>
      <c r="H24" s="163"/>
      <c r="I24" s="164"/>
      <c r="J24" s="160"/>
      <c r="K24" s="165"/>
      <c r="L24" s="163"/>
      <c r="M24" s="166"/>
      <c r="N24" s="167"/>
      <c r="O24" s="144"/>
      <c r="P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/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:G3"/>
    <mergeCell ref="Q4:R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R3" r:id="rId1" xr:uid="{00000000-0004-0000-0C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AH42"/>
  <sheetViews>
    <sheetView showGridLines="0" showOutlineSymbols="0" topLeftCell="A4" zoomScale="55" zoomScaleNormal="55" zoomScaleSheetLayoutView="55" workbookViewId="0">
      <selection activeCell="C24" sqref="C24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43889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79" t="s">
        <v>8</v>
      </c>
      <c r="O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84" t="s">
        <v>7</v>
      </c>
    </row>
    <row r="11" spans="1:18" ht="26.1" customHeight="1" x14ac:dyDescent="0.2">
      <c r="A11" s="89" t="s">
        <v>231</v>
      </c>
      <c r="B11" s="68"/>
      <c r="C11" s="69" t="s">
        <v>315</v>
      </c>
      <c r="D11" s="141" t="s">
        <v>316</v>
      </c>
      <c r="E11" s="98" t="s">
        <v>317</v>
      </c>
      <c r="F11" s="99"/>
      <c r="G11" s="53">
        <v>43888</v>
      </c>
      <c r="H11" s="74"/>
      <c r="I11" s="141" t="s">
        <v>316</v>
      </c>
      <c r="J11" s="98" t="s">
        <v>317</v>
      </c>
      <c r="K11" s="113">
        <v>43888</v>
      </c>
      <c r="L11" s="102"/>
      <c r="M11" s="142">
        <v>43894</v>
      </c>
      <c r="N11" s="143">
        <v>43919</v>
      </c>
      <c r="O11" s="144">
        <v>43926</v>
      </c>
      <c r="P11" s="72" t="s">
        <v>29</v>
      </c>
    </row>
    <row r="12" spans="1:18" ht="26.1" customHeight="1" x14ac:dyDescent="0.2">
      <c r="A12" s="89" t="s">
        <v>82</v>
      </c>
      <c r="B12" s="68"/>
      <c r="C12" s="69" t="s">
        <v>318</v>
      </c>
      <c r="D12" s="117" t="s">
        <v>316</v>
      </c>
      <c r="E12" s="98" t="s">
        <v>146</v>
      </c>
      <c r="F12" s="99"/>
      <c r="G12" s="53">
        <v>43892</v>
      </c>
      <c r="H12" s="74"/>
      <c r="I12" s="117" t="s">
        <v>316</v>
      </c>
      <c r="J12" s="98" t="s">
        <v>146</v>
      </c>
      <c r="K12" s="115">
        <v>43892</v>
      </c>
      <c r="L12" s="74"/>
      <c r="M12" s="142">
        <v>43897</v>
      </c>
      <c r="N12" s="143">
        <v>43922</v>
      </c>
      <c r="O12" s="144">
        <v>43929</v>
      </c>
      <c r="P12" s="72" t="s">
        <v>28</v>
      </c>
    </row>
    <row r="13" spans="1:18" ht="26.1" customHeight="1" x14ac:dyDescent="0.2">
      <c r="A13" s="89" t="s">
        <v>231</v>
      </c>
      <c r="B13" s="68"/>
      <c r="C13" s="69" t="s">
        <v>319</v>
      </c>
      <c r="D13" s="117" t="s">
        <v>316</v>
      </c>
      <c r="E13" s="98" t="s">
        <v>148</v>
      </c>
      <c r="F13" s="99"/>
      <c r="G13" s="53">
        <v>43894</v>
      </c>
      <c r="H13" s="74"/>
      <c r="I13" s="117" t="s">
        <v>316</v>
      </c>
      <c r="J13" s="98" t="s">
        <v>148</v>
      </c>
      <c r="K13" s="115">
        <v>43894</v>
      </c>
      <c r="L13" s="74"/>
      <c r="M13" s="142">
        <v>43899</v>
      </c>
      <c r="N13" s="143">
        <v>43924</v>
      </c>
      <c r="O13" s="144">
        <v>43931</v>
      </c>
      <c r="P13" s="72"/>
    </row>
    <row r="14" spans="1:18" ht="26.1" customHeight="1" x14ac:dyDescent="0.2">
      <c r="A14" s="89" t="s">
        <v>82</v>
      </c>
      <c r="B14" s="68"/>
      <c r="C14" s="69" t="s">
        <v>320</v>
      </c>
      <c r="D14" s="117" t="s">
        <v>316</v>
      </c>
      <c r="E14" s="98" t="s">
        <v>267</v>
      </c>
      <c r="F14" s="99"/>
      <c r="G14" s="53">
        <v>43895</v>
      </c>
      <c r="H14" s="74"/>
      <c r="I14" s="117" t="s">
        <v>316</v>
      </c>
      <c r="J14" s="98" t="s">
        <v>267</v>
      </c>
      <c r="K14" s="115">
        <v>43895</v>
      </c>
      <c r="L14" s="102"/>
      <c r="M14" s="142">
        <v>43901</v>
      </c>
      <c r="N14" s="143">
        <v>43926</v>
      </c>
      <c r="O14" s="144">
        <v>43933</v>
      </c>
      <c r="P14" s="72"/>
    </row>
    <row r="15" spans="1:18" ht="26.1" customHeight="1" x14ac:dyDescent="0.2">
      <c r="A15" s="89" t="s">
        <v>231</v>
      </c>
      <c r="B15" s="68"/>
      <c r="C15" s="69" t="s">
        <v>321</v>
      </c>
      <c r="D15" s="117" t="s">
        <v>316</v>
      </c>
      <c r="E15" s="98" t="s">
        <v>149</v>
      </c>
      <c r="F15" s="99"/>
      <c r="G15" s="53">
        <v>43899</v>
      </c>
      <c r="H15" s="74"/>
      <c r="I15" s="117" t="s">
        <v>316</v>
      </c>
      <c r="J15" s="98" t="s">
        <v>149</v>
      </c>
      <c r="K15" s="115">
        <v>43899</v>
      </c>
      <c r="L15" s="74"/>
      <c r="M15" s="142">
        <v>43904</v>
      </c>
      <c r="N15" s="143">
        <v>43929</v>
      </c>
      <c r="O15" s="144">
        <v>43936</v>
      </c>
      <c r="P15" s="72"/>
    </row>
    <row r="16" spans="1:18" ht="26.1" customHeight="1" x14ac:dyDescent="0.2">
      <c r="A16" s="89" t="s">
        <v>82</v>
      </c>
      <c r="B16" s="68"/>
      <c r="C16" s="69" t="s">
        <v>322</v>
      </c>
      <c r="D16" s="117" t="s">
        <v>316</v>
      </c>
      <c r="E16" s="98" t="s">
        <v>143</v>
      </c>
      <c r="F16" s="99"/>
      <c r="G16" s="53">
        <v>43901</v>
      </c>
      <c r="H16" s="74"/>
      <c r="I16" s="117" t="s">
        <v>316</v>
      </c>
      <c r="J16" s="98" t="s">
        <v>143</v>
      </c>
      <c r="K16" s="114">
        <v>43901</v>
      </c>
      <c r="L16" s="74"/>
      <c r="M16" s="142">
        <v>43906</v>
      </c>
      <c r="N16" s="143">
        <v>43931</v>
      </c>
      <c r="O16" s="144">
        <v>43938</v>
      </c>
      <c r="P16" s="72"/>
    </row>
    <row r="17" spans="1:17" ht="26.1" customHeight="1" x14ac:dyDescent="0.2">
      <c r="A17" s="89" t="s">
        <v>231</v>
      </c>
      <c r="B17" s="68"/>
      <c r="C17" s="69" t="s">
        <v>323</v>
      </c>
      <c r="D17" s="117" t="s">
        <v>316</v>
      </c>
      <c r="E17" s="98" t="s">
        <v>271</v>
      </c>
      <c r="F17" s="99"/>
      <c r="G17" s="53">
        <v>43902</v>
      </c>
      <c r="H17" s="74"/>
      <c r="I17" s="117" t="s">
        <v>316</v>
      </c>
      <c r="J17" s="98" t="s">
        <v>271</v>
      </c>
      <c r="K17" s="115">
        <v>43902</v>
      </c>
      <c r="L17" s="74"/>
      <c r="M17" s="142">
        <v>43908</v>
      </c>
      <c r="N17" s="143">
        <v>43933</v>
      </c>
      <c r="O17" s="144">
        <v>43940</v>
      </c>
      <c r="P17" s="72"/>
    </row>
    <row r="18" spans="1:17" ht="26.1" customHeight="1" x14ac:dyDescent="0.2">
      <c r="A18" s="89" t="s">
        <v>82</v>
      </c>
      <c r="B18" s="68"/>
      <c r="C18" s="69" t="s">
        <v>324</v>
      </c>
      <c r="D18" s="117" t="s">
        <v>316</v>
      </c>
      <c r="E18" s="98" t="s">
        <v>150</v>
      </c>
      <c r="F18" s="99"/>
      <c r="G18" s="53">
        <v>43906</v>
      </c>
      <c r="H18" s="74"/>
      <c r="I18" s="117" t="s">
        <v>316</v>
      </c>
      <c r="J18" s="98" t="s">
        <v>150</v>
      </c>
      <c r="K18" s="115">
        <v>43906</v>
      </c>
      <c r="L18" s="74"/>
      <c r="M18" s="142">
        <v>43911</v>
      </c>
      <c r="N18" s="143">
        <v>43936</v>
      </c>
      <c r="O18" s="144">
        <v>43943</v>
      </c>
      <c r="P18" s="72"/>
    </row>
    <row r="19" spans="1:17" ht="26.1" customHeight="1" x14ac:dyDescent="0.2">
      <c r="A19" s="89" t="s">
        <v>231</v>
      </c>
      <c r="B19" s="68"/>
      <c r="C19" s="69" t="s">
        <v>325</v>
      </c>
      <c r="D19" s="117" t="s">
        <v>316</v>
      </c>
      <c r="E19" s="98" t="s">
        <v>144</v>
      </c>
      <c r="F19" s="99"/>
      <c r="G19" s="53">
        <v>43908</v>
      </c>
      <c r="H19" s="74"/>
      <c r="I19" s="117" t="s">
        <v>316</v>
      </c>
      <c r="J19" s="98" t="s">
        <v>144</v>
      </c>
      <c r="K19" s="115">
        <v>43908</v>
      </c>
      <c r="L19" s="74"/>
      <c r="M19" s="142">
        <v>43913</v>
      </c>
      <c r="N19" s="143">
        <v>43938</v>
      </c>
      <c r="O19" s="144">
        <v>43945</v>
      </c>
      <c r="P19" s="72"/>
    </row>
    <row r="20" spans="1:17" ht="26.1" customHeight="1" x14ac:dyDescent="0.2">
      <c r="A20" s="89" t="s">
        <v>326</v>
      </c>
      <c r="B20" s="68"/>
      <c r="C20" s="69"/>
      <c r="D20" s="117" t="s">
        <v>28</v>
      </c>
      <c r="E20" s="98" t="s">
        <v>28</v>
      </c>
      <c r="F20" s="99" t="s">
        <v>28</v>
      </c>
      <c r="G20" s="53" t="s">
        <v>28</v>
      </c>
      <c r="H20" s="74" t="s">
        <v>28</v>
      </c>
      <c r="I20" s="117" t="s">
        <v>28</v>
      </c>
      <c r="J20" s="98" t="s">
        <v>28</v>
      </c>
      <c r="K20" s="115"/>
      <c r="L20" s="74"/>
      <c r="M20" s="142"/>
      <c r="N20" s="143"/>
      <c r="O20" s="144"/>
      <c r="P20" s="72"/>
    </row>
    <row r="21" spans="1:17" ht="26.1" customHeight="1" x14ac:dyDescent="0.2">
      <c r="A21" s="89" t="s">
        <v>231</v>
      </c>
      <c r="B21" s="68"/>
      <c r="C21" s="69" t="s">
        <v>327</v>
      </c>
      <c r="D21" s="117" t="s">
        <v>316</v>
      </c>
      <c r="E21" s="98" t="s">
        <v>156</v>
      </c>
      <c r="F21" s="99"/>
      <c r="G21" s="53">
        <v>43913</v>
      </c>
      <c r="H21" s="74"/>
      <c r="I21" s="117" t="s">
        <v>316</v>
      </c>
      <c r="J21" s="98" t="s">
        <v>156</v>
      </c>
      <c r="K21" s="115">
        <v>43913</v>
      </c>
      <c r="L21" s="74"/>
      <c r="M21" s="142">
        <v>43918</v>
      </c>
      <c r="N21" s="143">
        <v>43943</v>
      </c>
      <c r="O21" s="144">
        <v>43950</v>
      </c>
      <c r="P21" s="72"/>
    </row>
    <row r="22" spans="1:17" ht="26.1" customHeight="1" x14ac:dyDescent="0.2">
      <c r="A22" s="89" t="s">
        <v>82</v>
      </c>
      <c r="B22" s="68"/>
      <c r="C22" s="69" t="s">
        <v>328</v>
      </c>
      <c r="D22" s="117" t="s">
        <v>316</v>
      </c>
      <c r="E22" s="98" t="s">
        <v>145</v>
      </c>
      <c r="F22" s="99"/>
      <c r="G22" s="53">
        <v>43915</v>
      </c>
      <c r="H22" s="74"/>
      <c r="I22" s="117" t="s">
        <v>316</v>
      </c>
      <c r="J22" s="98" t="s">
        <v>145</v>
      </c>
      <c r="K22" s="115">
        <v>43915</v>
      </c>
      <c r="L22" s="74"/>
      <c r="M22" s="142">
        <v>43920</v>
      </c>
      <c r="N22" s="143">
        <v>43945</v>
      </c>
      <c r="O22" s="144">
        <v>43952</v>
      </c>
      <c r="P22" s="72" t="s">
        <v>28</v>
      </c>
    </row>
    <row r="23" spans="1:17" ht="26.1" customHeight="1" x14ac:dyDescent="0.2">
      <c r="A23" s="89" t="s">
        <v>231</v>
      </c>
      <c r="B23" s="68"/>
      <c r="C23" s="69" t="s">
        <v>329</v>
      </c>
      <c r="D23" s="117" t="s">
        <v>316</v>
      </c>
      <c r="E23" s="98" t="s">
        <v>330</v>
      </c>
      <c r="F23" s="99"/>
      <c r="G23" s="53">
        <v>43916</v>
      </c>
      <c r="H23" s="74"/>
      <c r="I23" s="117" t="s">
        <v>316</v>
      </c>
      <c r="J23" s="98" t="s">
        <v>330</v>
      </c>
      <c r="K23" s="115">
        <v>43916</v>
      </c>
      <c r="L23" s="74"/>
      <c r="M23" s="142">
        <v>43922</v>
      </c>
      <c r="N23" s="143">
        <v>43946</v>
      </c>
      <c r="O23" s="144">
        <v>43953</v>
      </c>
      <c r="P23" s="72" t="s">
        <v>28</v>
      </c>
    </row>
    <row r="24" spans="1:17" ht="26.1" customHeight="1" x14ac:dyDescent="0.2">
      <c r="A24" s="89"/>
      <c r="B24" s="68"/>
      <c r="C24" s="69"/>
      <c r="D24" s="159"/>
      <c r="E24" s="160"/>
      <c r="F24" s="161"/>
      <c r="G24" s="162"/>
      <c r="H24" s="163"/>
      <c r="I24" s="164"/>
      <c r="J24" s="160"/>
      <c r="K24" s="165"/>
      <c r="L24" s="163"/>
      <c r="M24" s="166"/>
      <c r="N24" s="167"/>
      <c r="O24" s="144"/>
      <c r="P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/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:G3"/>
    <mergeCell ref="Q4:R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R3" r:id="rId1" xr:uid="{00000000-0004-0000-0D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AH42"/>
  <sheetViews>
    <sheetView showGridLines="0" showOutlineSymbols="0" topLeftCell="A7" zoomScale="55" zoomScaleNormal="55" zoomScaleSheetLayoutView="55" workbookViewId="0">
      <selection activeCell="A24" sqref="A24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43922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79" t="s">
        <v>8</v>
      </c>
      <c r="O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84" t="s">
        <v>7</v>
      </c>
    </row>
    <row r="11" spans="1:18" ht="26.1" customHeight="1" x14ac:dyDescent="0.2">
      <c r="A11" s="89" t="s">
        <v>82</v>
      </c>
      <c r="B11" s="68"/>
      <c r="C11" s="69" t="s">
        <v>331</v>
      </c>
      <c r="D11" s="141" t="s">
        <v>332</v>
      </c>
      <c r="E11" s="98" t="s">
        <v>157</v>
      </c>
      <c r="F11" s="99"/>
      <c r="G11" s="53">
        <v>43920</v>
      </c>
      <c r="H11" s="74"/>
      <c r="I11" s="141" t="s">
        <v>332</v>
      </c>
      <c r="J11" s="98" t="s">
        <v>157</v>
      </c>
      <c r="K11" s="113">
        <v>43920</v>
      </c>
      <c r="L11" s="102"/>
      <c r="M11" s="142">
        <v>43925</v>
      </c>
      <c r="N11" s="143">
        <v>43950</v>
      </c>
      <c r="O11" s="144">
        <v>43957</v>
      </c>
      <c r="P11" s="72" t="s">
        <v>29</v>
      </c>
    </row>
    <row r="12" spans="1:18" ht="26.1" customHeight="1" x14ac:dyDescent="0.2">
      <c r="A12" s="89" t="s">
        <v>333</v>
      </c>
      <c r="B12" s="68"/>
      <c r="C12" s="69" t="s">
        <v>334</v>
      </c>
      <c r="D12" s="117" t="s">
        <v>332</v>
      </c>
      <c r="E12" s="98" t="s">
        <v>152</v>
      </c>
      <c r="F12" s="99"/>
      <c r="G12" s="53">
        <v>43922</v>
      </c>
      <c r="H12" s="74"/>
      <c r="I12" s="117" t="s">
        <v>332</v>
      </c>
      <c r="J12" s="98" t="s">
        <v>152</v>
      </c>
      <c r="K12" s="115">
        <v>43922</v>
      </c>
      <c r="L12" s="74"/>
      <c r="M12" s="142">
        <v>43927</v>
      </c>
      <c r="N12" s="143">
        <v>43952</v>
      </c>
      <c r="O12" s="144">
        <v>43959</v>
      </c>
      <c r="P12" s="72" t="s">
        <v>28</v>
      </c>
    </row>
    <row r="13" spans="1:18" ht="26.1" customHeight="1" x14ac:dyDescent="0.2">
      <c r="A13" s="89" t="s">
        <v>82</v>
      </c>
      <c r="B13" s="68"/>
      <c r="C13" s="69" t="s">
        <v>335</v>
      </c>
      <c r="D13" s="117" t="s">
        <v>332</v>
      </c>
      <c r="E13" s="98" t="s">
        <v>148</v>
      </c>
      <c r="F13" s="99"/>
      <c r="G13" s="53">
        <v>43923</v>
      </c>
      <c r="H13" s="74"/>
      <c r="I13" s="117" t="s">
        <v>332</v>
      </c>
      <c r="J13" s="98" t="s">
        <v>148</v>
      </c>
      <c r="K13" s="115">
        <v>43923</v>
      </c>
      <c r="L13" s="74"/>
      <c r="M13" s="142">
        <v>43929</v>
      </c>
      <c r="N13" s="143">
        <v>43954</v>
      </c>
      <c r="O13" s="144">
        <v>43961</v>
      </c>
      <c r="P13" s="72"/>
    </row>
    <row r="14" spans="1:18" ht="26.1" customHeight="1" x14ac:dyDescent="0.2">
      <c r="A14" s="89" t="s">
        <v>333</v>
      </c>
      <c r="B14" s="68"/>
      <c r="C14" s="69" t="s">
        <v>336</v>
      </c>
      <c r="D14" s="117" t="s">
        <v>332</v>
      </c>
      <c r="E14" s="98" t="s">
        <v>158</v>
      </c>
      <c r="F14" s="99"/>
      <c r="G14" s="53">
        <v>43927</v>
      </c>
      <c r="H14" s="74"/>
      <c r="I14" s="117" t="s">
        <v>332</v>
      </c>
      <c r="J14" s="98" t="s">
        <v>158</v>
      </c>
      <c r="K14" s="115">
        <v>43927</v>
      </c>
      <c r="L14" s="102"/>
      <c r="M14" s="142">
        <v>43932</v>
      </c>
      <c r="N14" s="143">
        <v>43957</v>
      </c>
      <c r="O14" s="144">
        <v>43964</v>
      </c>
      <c r="P14" s="72"/>
    </row>
    <row r="15" spans="1:18" ht="26.1" customHeight="1" x14ac:dyDescent="0.2">
      <c r="A15" s="89" t="s">
        <v>82</v>
      </c>
      <c r="B15" s="68"/>
      <c r="C15" s="69" t="s">
        <v>337</v>
      </c>
      <c r="D15" s="117" t="s">
        <v>332</v>
      </c>
      <c r="E15" s="98" t="s">
        <v>153</v>
      </c>
      <c r="F15" s="99"/>
      <c r="G15" s="53">
        <v>43929</v>
      </c>
      <c r="H15" s="74"/>
      <c r="I15" s="117" t="s">
        <v>332</v>
      </c>
      <c r="J15" s="98" t="s">
        <v>153</v>
      </c>
      <c r="K15" s="115">
        <v>43929</v>
      </c>
      <c r="L15" s="74"/>
      <c r="M15" s="142">
        <v>43934</v>
      </c>
      <c r="N15" s="143">
        <v>43959</v>
      </c>
      <c r="O15" s="144">
        <v>43966</v>
      </c>
      <c r="P15" s="72"/>
    </row>
    <row r="16" spans="1:18" ht="26.1" customHeight="1" x14ac:dyDescent="0.2">
      <c r="A16" s="89" t="s">
        <v>333</v>
      </c>
      <c r="B16" s="68"/>
      <c r="C16" s="69" t="s">
        <v>338</v>
      </c>
      <c r="D16" s="117" t="s">
        <v>332</v>
      </c>
      <c r="E16" s="98" t="s">
        <v>143</v>
      </c>
      <c r="F16" s="99"/>
      <c r="G16" s="53">
        <v>43930</v>
      </c>
      <c r="H16" s="74"/>
      <c r="I16" s="117" t="s">
        <v>332</v>
      </c>
      <c r="J16" s="98" t="s">
        <v>143</v>
      </c>
      <c r="K16" s="114">
        <v>43930</v>
      </c>
      <c r="L16" s="74"/>
      <c r="M16" s="142">
        <v>43936</v>
      </c>
      <c r="N16" s="143">
        <v>43961</v>
      </c>
      <c r="O16" s="144">
        <v>43968</v>
      </c>
      <c r="P16" s="72"/>
    </row>
    <row r="17" spans="1:17" ht="26.1" customHeight="1" x14ac:dyDescent="0.2">
      <c r="A17" s="89" t="s">
        <v>82</v>
      </c>
      <c r="B17" s="68"/>
      <c r="C17" s="69" t="s">
        <v>339</v>
      </c>
      <c r="D17" s="117" t="s">
        <v>332</v>
      </c>
      <c r="E17" s="98" t="s">
        <v>159</v>
      </c>
      <c r="F17" s="99"/>
      <c r="G17" s="53">
        <v>43934</v>
      </c>
      <c r="H17" s="74"/>
      <c r="I17" s="117" t="s">
        <v>332</v>
      </c>
      <c r="J17" s="98" t="s">
        <v>159</v>
      </c>
      <c r="K17" s="115">
        <v>43934</v>
      </c>
      <c r="L17" s="74"/>
      <c r="M17" s="142">
        <v>43939</v>
      </c>
      <c r="N17" s="143">
        <v>43964</v>
      </c>
      <c r="O17" s="144">
        <v>43971</v>
      </c>
      <c r="P17" s="72"/>
    </row>
    <row r="18" spans="1:17" ht="26.1" customHeight="1" x14ac:dyDescent="0.2">
      <c r="A18" s="89" t="s">
        <v>333</v>
      </c>
      <c r="B18" s="68"/>
      <c r="C18" s="69" t="s">
        <v>340</v>
      </c>
      <c r="D18" s="117" t="s">
        <v>332</v>
      </c>
      <c r="E18" s="98" t="s">
        <v>284</v>
      </c>
      <c r="F18" s="99"/>
      <c r="G18" s="53">
        <v>43936</v>
      </c>
      <c r="H18" s="74"/>
      <c r="I18" s="117" t="s">
        <v>332</v>
      </c>
      <c r="J18" s="98" t="s">
        <v>284</v>
      </c>
      <c r="K18" s="115">
        <v>43936</v>
      </c>
      <c r="L18" s="74"/>
      <c r="M18" s="142">
        <v>43941</v>
      </c>
      <c r="N18" s="143">
        <v>43966</v>
      </c>
      <c r="O18" s="144">
        <v>43973</v>
      </c>
      <c r="P18" s="72"/>
    </row>
    <row r="19" spans="1:17" ht="26.1" customHeight="1" x14ac:dyDescent="0.2">
      <c r="A19" s="89" t="s">
        <v>82</v>
      </c>
      <c r="B19" s="68"/>
      <c r="C19" s="69" t="s">
        <v>341</v>
      </c>
      <c r="D19" s="117" t="s">
        <v>332</v>
      </c>
      <c r="E19" s="98" t="s">
        <v>144</v>
      </c>
      <c r="F19" s="99"/>
      <c r="G19" s="53">
        <v>43937</v>
      </c>
      <c r="H19" s="74"/>
      <c r="I19" s="117" t="s">
        <v>332</v>
      </c>
      <c r="J19" s="98" t="s">
        <v>144</v>
      </c>
      <c r="K19" s="115">
        <v>43937</v>
      </c>
      <c r="L19" s="74"/>
      <c r="M19" s="142">
        <v>43943</v>
      </c>
      <c r="N19" s="143">
        <v>43968</v>
      </c>
      <c r="O19" s="144">
        <v>43975</v>
      </c>
      <c r="P19" s="72"/>
    </row>
    <row r="20" spans="1:17" ht="26.1" customHeight="1" x14ac:dyDescent="0.2">
      <c r="A20" s="89" t="s">
        <v>333</v>
      </c>
      <c r="B20" s="68"/>
      <c r="C20" s="69" t="s">
        <v>342</v>
      </c>
      <c r="D20" s="117" t="s">
        <v>332</v>
      </c>
      <c r="E20" s="98" t="s">
        <v>287</v>
      </c>
      <c r="F20" s="99"/>
      <c r="G20" s="53">
        <v>43941</v>
      </c>
      <c r="H20" s="74"/>
      <c r="I20" s="117" t="s">
        <v>332</v>
      </c>
      <c r="J20" s="98" t="s">
        <v>287</v>
      </c>
      <c r="K20" s="115">
        <v>43941</v>
      </c>
      <c r="L20" s="74"/>
      <c r="M20" s="142">
        <v>43946</v>
      </c>
      <c r="N20" s="143">
        <v>43971</v>
      </c>
      <c r="O20" s="144">
        <v>43978</v>
      </c>
      <c r="P20" s="72"/>
    </row>
    <row r="21" spans="1:17" ht="26.1" customHeight="1" x14ac:dyDescent="0.2">
      <c r="A21" s="89" t="s">
        <v>82</v>
      </c>
      <c r="B21" s="68"/>
      <c r="C21" s="69" t="s">
        <v>343</v>
      </c>
      <c r="D21" s="117" t="s">
        <v>332</v>
      </c>
      <c r="E21" s="98" t="s">
        <v>289</v>
      </c>
      <c r="F21" s="99"/>
      <c r="G21" s="53">
        <v>43943</v>
      </c>
      <c r="H21" s="74"/>
      <c r="I21" s="117" t="s">
        <v>332</v>
      </c>
      <c r="J21" s="98" t="s">
        <v>289</v>
      </c>
      <c r="K21" s="115">
        <v>43943</v>
      </c>
      <c r="L21" s="74"/>
      <c r="M21" s="142">
        <v>43948</v>
      </c>
      <c r="N21" s="143">
        <v>43973</v>
      </c>
      <c r="O21" s="144">
        <v>43980</v>
      </c>
      <c r="P21" s="72"/>
    </row>
    <row r="22" spans="1:17" ht="26.1" customHeight="1" x14ac:dyDescent="0.2">
      <c r="A22" s="89" t="s">
        <v>333</v>
      </c>
      <c r="B22" s="68"/>
      <c r="C22" s="69" t="s">
        <v>344</v>
      </c>
      <c r="D22" s="117" t="s">
        <v>332</v>
      </c>
      <c r="E22" s="98" t="s">
        <v>145</v>
      </c>
      <c r="F22" s="99"/>
      <c r="G22" s="53">
        <v>43944</v>
      </c>
      <c r="H22" s="74"/>
      <c r="I22" s="117" t="s">
        <v>332</v>
      </c>
      <c r="J22" s="98" t="s">
        <v>145</v>
      </c>
      <c r="K22" s="115">
        <v>43944</v>
      </c>
      <c r="L22" s="74"/>
      <c r="M22" s="142">
        <v>43950</v>
      </c>
      <c r="N22" s="143">
        <v>43975</v>
      </c>
      <c r="O22" s="144">
        <v>43982</v>
      </c>
      <c r="P22" s="72"/>
    </row>
    <row r="23" spans="1:17" ht="26.1" customHeight="1" x14ac:dyDescent="0.2">
      <c r="A23" s="89" t="s">
        <v>82</v>
      </c>
      <c r="B23" s="68"/>
      <c r="C23" s="69" t="s">
        <v>345</v>
      </c>
      <c r="D23" s="117" t="s">
        <v>332</v>
      </c>
      <c r="E23" s="98" t="s">
        <v>151</v>
      </c>
      <c r="F23" s="99"/>
      <c r="G23" s="53">
        <v>43948</v>
      </c>
      <c r="H23" s="74"/>
      <c r="I23" s="117" t="s">
        <v>332</v>
      </c>
      <c r="J23" s="98" t="s">
        <v>151</v>
      </c>
      <c r="K23" s="115">
        <v>43948</v>
      </c>
      <c r="L23" s="74"/>
      <c r="M23" s="142">
        <v>43953</v>
      </c>
      <c r="N23" s="143">
        <v>43978</v>
      </c>
      <c r="O23" s="144">
        <v>43985</v>
      </c>
      <c r="P23" s="72" t="s">
        <v>28</v>
      </c>
    </row>
    <row r="24" spans="1:17" ht="26.1" customHeight="1" x14ac:dyDescent="0.2">
      <c r="A24" s="89"/>
      <c r="B24" s="68"/>
      <c r="C24" s="69"/>
      <c r="D24" s="159"/>
      <c r="E24" s="160"/>
      <c r="F24" s="161"/>
      <c r="G24" s="162"/>
      <c r="H24" s="163"/>
      <c r="I24" s="164"/>
      <c r="J24" s="160"/>
      <c r="K24" s="165"/>
      <c r="L24" s="163"/>
      <c r="M24" s="166"/>
      <c r="N24" s="167"/>
      <c r="O24" s="144"/>
      <c r="P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/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:G3"/>
    <mergeCell ref="Q4:R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R3" r:id="rId1" xr:uid="{00000000-0004-0000-0E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AH42"/>
  <sheetViews>
    <sheetView showGridLines="0" showOutlineSymbols="0" topLeftCell="A7" zoomScale="55" zoomScaleNormal="55" zoomScaleSheetLayoutView="55" workbookViewId="0">
      <selection activeCell="A23" sqref="A23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43980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79" t="s">
        <v>8</v>
      </c>
      <c r="O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84" t="s">
        <v>7</v>
      </c>
    </row>
    <row r="11" spans="1:18" ht="26.1" customHeight="1" x14ac:dyDescent="0.2">
      <c r="A11" s="89" t="s">
        <v>82</v>
      </c>
      <c r="B11" s="68"/>
      <c r="C11" s="69" t="s">
        <v>346</v>
      </c>
      <c r="D11" s="141" t="s">
        <v>118</v>
      </c>
      <c r="E11" s="98" t="s">
        <v>157</v>
      </c>
      <c r="F11" s="99"/>
      <c r="G11" s="53">
        <v>43979</v>
      </c>
      <c r="H11" s="74"/>
      <c r="I11" s="141" t="s">
        <v>118</v>
      </c>
      <c r="J11" s="98" t="s">
        <v>157</v>
      </c>
      <c r="K11" s="113">
        <v>43979</v>
      </c>
      <c r="L11" s="102"/>
      <c r="M11" s="142">
        <v>43985</v>
      </c>
      <c r="N11" s="143">
        <v>44010</v>
      </c>
      <c r="O11" s="144">
        <v>44017</v>
      </c>
      <c r="P11" s="72" t="s">
        <v>29</v>
      </c>
    </row>
    <row r="12" spans="1:18" ht="26.1" customHeight="1" x14ac:dyDescent="0.2">
      <c r="A12" s="89" t="s">
        <v>333</v>
      </c>
      <c r="B12" s="68"/>
      <c r="C12" s="69" t="s">
        <v>347</v>
      </c>
      <c r="D12" s="117" t="s">
        <v>118</v>
      </c>
      <c r="E12" s="98" t="s">
        <v>152</v>
      </c>
      <c r="F12" s="99"/>
      <c r="G12" s="53">
        <v>43983</v>
      </c>
      <c r="H12" s="74"/>
      <c r="I12" s="117" t="s">
        <v>118</v>
      </c>
      <c r="J12" s="98" t="s">
        <v>152</v>
      </c>
      <c r="K12" s="115">
        <v>43983</v>
      </c>
      <c r="L12" s="74"/>
      <c r="M12" s="142">
        <v>43988</v>
      </c>
      <c r="N12" s="143">
        <v>44013</v>
      </c>
      <c r="O12" s="144">
        <v>44020</v>
      </c>
      <c r="P12" s="72" t="s">
        <v>28</v>
      </c>
    </row>
    <row r="13" spans="1:18" ht="26.1" customHeight="1" x14ac:dyDescent="0.2">
      <c r="A13" s="89" t="s">
        <v>82</v>
      </c>
      <c r="B13" s="68"/>
      <c r="C13" s="69" t="s">
        <v>348</v>
      </c>
      <c r="D13" s="117" t="s">
        <v>118</v>
      </c>
      <c r="E13" s="98" t="s">
        <v>297</v>
      </c>
      <c r="F13" s="99"/>
      <c r="G13" s="53">
        <v>43985</v>
      </c>
      <c r="H13" s="74"/>
      <c r="I13" s="117" t="s">
        <v>118</v>
      </c>
      <c r="J13" s="98" t="s">
        <v>297</v>
      </c>
      <c r="K13" s="115">
        <v>43985</v>
      </c>
      <c r="L13" s="74"/>
      <c r="M13" s="142">
        <v>43990</v>
      </c>
      <c r="N13" s="143">
        <v>44015</v>
      </c>
      <c r="O13" s="144">
        <v>44022</v>
      </c>
      <c r="P13" s="72"/>
    </row>
    <row r="14" spans="1:18" ht="26.1" customHeight="1" x14ac:dyDescent="0.2">
      <c r="A14" s="89" t="s">
        <v>333</v>
      </c>
      <c r="B14" s="68"/>
      <c r="C14" s="69" t="s">
        <v>351</v>
      </c>
      <c r="D14" s="117" t="s">
        <v>118</v>
      </c>
      <c r="E14" s="98" t="s">
        <v>158</v>
      </c>
      <c r="F14" s="99"/>
      <c r="G14" s="53">
        <v>43986</v>
      </c>
      <c r="H14" s="74"/>
      <c r="I14" s="117" t="s">
        <v>118</v>
      </c>
      <c r="J14" s="98" t="s">
        <v>158</v>
      </c>
      <c r="K14" s="115">
        <v>43986</v>
      </c>
      <c r="L14" s="102"/>
      <c r="M14" s="142">
        <v>43992</v>
      </c>
      <c r="N14" s="143">
        <v>44017</v>
      </c>
      <c r="O14" s="144">
        <v>44024</v>
      </c>
      <c r="P14" s="72"/>
    </row>
    <row r="15" spans="1:18" ht="26.1" customHeight="1" x14ac:dyDescent="0.2">
      <c r="A15" s="89" t="s">
        <v>82</v>
      </c>
      <c r="B15" s="68"/>
      <c r="C15" s="69" t="s">
        <v>349</v>
      </c>
      <c r="D15" s="117" t="s">
        <v>118</v>
      </c>
      <c r="E15" s="98" t="s">
        <v>153</v>
      </c>
      <c r="F15" s="99"/>
      <c r="G15" s="53">
        <v>43990</v>
      </c>
      <c r="H15" s="74"/>
      <c r="I15" s="117" t="s">
        <v>118</v>
      </c>
      <c r="J15" s="98" t="s">
        <v>153</v>
      </c>
      <c r="K15" s="115">
        <v>43990</v>
      </c>
      <c r="L15" s="74"/>
      <c r="M15" s="142">
        <v>43995</v>
      </c>
      <c r="N15" s="143">
        <v>44020</v>
      </c>
      <c r="O15" s="144">
        <v>44027</v>
      </c>
      <c r="P15" s="72"/>
    </row>
    <row r="16" spans="1:18" ht="26.1" customHeight="1" x14ac:dyDescent="0.2">
      <c r="A16" s="89" t="s">
        <v>333</v>
      </c>
      <c r="B16" s="68"/>
      <c r="C16" s="69" t="s">
        <v>352</v>
      </c>
      <c r="D16" s="117" t="s">
        <v>118</v>
      </c>
      <c r="E16" s="98" t="s">
        <v>302</v>
      </c>
      <c r="F16" s="99"/>
      <c r="G16" s="53">
        <v>43992</v>
      </c>
      <c r="H16" s="74"/>
      <c r="I16" s="117" t="s">
        <v>118</v>
      </c>
      <c r="J16" s="98" t="s">
        <v>302</v>
      </c>
      <c r="K16" s="114">
        <v>43992</v>
      </c>
      <c r="L16" s="74"/>
      <c r="M16" s="142">
        <v>43997</v>
      </c>
      <c r="N16" s="143">
        <v>44022</v>
      </c>
      <c r="O16" s="144">
        <v>44029</v>
      </c>
      <c r="P16" s="72"/>
    </row>
    <row r="17" spans="1:17" ht="26.1" customHeight="1" x14ac:dyDescent="0.2">
      <c r="A17" s="89" t="s">
        <v>82</v>
      </c>
      <c r="B17" s="68"/>
      <c r="C17" s="69" t="s">
        <v>350</v>
      </c>
      <c r="D17" s="117" t="s">
        <v>118</v>
      </c>
      <c r="E17" s="98" t="s">
        <v>159</v>
      </c>
      <c r="F17" s="99"/>
      <c r="G17" s="53">
        <v>43993</v>
      </c>
      <c r="H17" s="74"/>
      <c r="I17" s="117" t="s">
        <v>118</v>
      </c>
      <c r="J17" s="98" t="s">
        <v>159</v>
      </c>
      <c r="K17" s="115">
        <v>43993</v>
      </c>
      <c r="L17" s="74"/>
      <c r="M17" s="142">
        <v>43999</v>
      </c>
      <c r="N17" s="143">
        <v>44024</v>
      </c>
      <c r="O17" s="144">
        <v>44031</v>
      </c>
      <c r="P17" s="72"/>
    </row>
    <row r="18" spans="1:17" ht="26.1" customHeight="1" x14ac:dyDescent="0.2">
      <c r="A18" s="89" t="s">
        <v>333</v>
      </c>
      <c r="B18" s="68"/>
      <c r="C18" s="69" t="s">
        <v>353</v>
      </c>
      <c r="D18" s="117" t="s">
        <v>118</v>
      </c>
      <c r="E18" s="98" t="s">
        <v>284</v>
      </c>
      <c r="F18" s="99"/>
      <c r="G18" s="53">
        <v>43997</v>
      </c>
      <c r="H18" s="74"/>
      <c r="I18" s="117" t="s">
        <v>118</v>
      </c>
      <c r="J18" s="98" t="s">
        <v>284</v>
      </c>
      <c r="K18" s="115">
        <v>43997</v>
      </c>
      <c r="L18" s="74"/>
      <c r="M18" s="142">
        <v>44002</v>
      </c>
      <c r="N18" s="143">
        <v>44027</v>
      </c>
      <c r="O18" s="144">
        <v>44034</v>
      </c>
      <c r="P18" s="72"/>
    </row>
    <row r="19" spans="1:17" ht="26.1" customHeight="1" x14ac:dyDescent="0.2">
      <c r="A19" s="89" t="s">
        <v>82</v>
      </c>
      <c r="B19" s="68"/>
      <c r="C19" s="69" t="s">
        <v>354</v>
      </c>
      <c r="D19" s="117" t="s">
        <v>118</v>
      </c>
      <c r="E19" s="98" t="s">
        <v>307</v>
      </c>
      <c r="F19" s="99"/>
      <c r="G19" s="53">
        <v>43999</v>
      </c>
      <c r="H19" s="74"/>
      <c r="I19" s="117" t="s">
        <v>118</v>
      </c>
      <c r="J19" s="98" t="s">
        <v>307</v>
      </c>
      <c r="K19" s="115">
        <v>43999</v>
      </c>
      <c r="L19" s="74"/>
      <c r="M19" s="142">
        <v>44004</v>
      </c>
      <c r="N19" s="143">
        <v>44029</v>
      </c>
      <c r="O19" s="144">
        <v>44036</v>
      </c>
      <c r="P19" s="72"/>
    </row>
    <row r="20" spans="1:17" ht="26.1" customHeight="1" x14ac:dyDescent="0.2">
      <c r="A20" s="89" t="s">
        <v>333</v>
      </c>
      <c r="B20" s="68"/>
      <c r="C20" s="69" t="s">
        <v>355</v>
      </c>
      <c r="D20" s="117" t="s">
        <v>118</v>
      </c>
      <c r="E20" s="98" t="s">
        <v>287</v>
      </c>
      <c r="F20" s="99"/>
      <c r="G20" s="53">
        <v>44000</v>
      </c>
      <c r="H20" s="74"/>
      <c r="I20" s="117" t="s">
        <v>118</v>
      </c>
      <c r="J20" s="98" t="s">
        <v>287</v>
      </c>
      <c r="K20" s="115">
        <v>44000</v>
      </c>
      <c r="L20" s="74"/>
      <c r="M20" s="142">
        <v>44006</v>
      </c>
      <c r="N20" s="143">
        <v>44031</v>
      </c>
      <c r="O20" s="144">
        <v>44038</v>
      </c>
      <c r="P20" s="72"/>
    </row>
    <row r="21" spans="1:17" ht="26.1" customHeight="1" x14ac:dyDescent="0.2">
      <c r="A21" s="89" t="s">
        <v>82</v>
      </c>
      <c r="B21" s="68"/>
      <c r="C21" s="69" t="s">
        <v>356</v>
      </c>
      <c r="D21" s="117" t="s">
        <v>118</v>
      </c>
      <c r="E21" s="98" t="s">
        <v>289</v>
      </c>
      <c r="F21" s="99"/>
      <c r="G21" s="53">
        <v>44004</v>
      </c>
      <c r="H21" s="74"/>
      <c r="I21" s="117" t="s">
        <v>118</v>
      </c>
      <c r="J21" s="98" t="s">
        <v>289</v>
      </c>
      <c r="K21" s="115">
        <v>44004</v>
      </c>
      <c r="L21" s="74"/>
      <c r="M21" s="142">
        <v>44009</v>
      </c>
      <c r="N21" s="143">
        <v>44034</v>
      </c>
      <c r="O21" s="144">
        <v>44041</v>
      </c>
      <c r="P21" s="72"/>
    </row>
    <row r="22" spans="1:17" ht="26.1" customHeight="1" x14ac:dyDescent="0.2">
      <c r="A22" s="89" t="s">
        <v>333</v>
      </c>
      <c r="B22" s="68"/>
      <c r="C22" s="69" t="s">
        <v>357</v>
      </c>
      <c r="D22" s="117" t="s">
        <v>118</v>
      </c>
      <c r="E22" s="98" t="s">
        <v>312</v>
      </c>
      <c r="F22" s="99"/>
      <c r="G22" s="53">
        <v>44006</v>
      </c>
      <c r="H22" s="74"/>
      <c r="I22" s="117" t="s">
        <v>118</v>
      </c>
      <c r="J22" s="98" t="s">
        <v>312</v>
      </c>
      <c r="K22" s="115">
        <v>44006</v>
      </c>
      <c r="L22" s="74"/>
      <c r="M22" s="142">
        <v>44011</v>
      </c>
      <c r="N22" s="143">
        <v>44036</v>
      </c>
      <c r="O22" s="144">
        <v>44043</v>
      </c>
      <c r="P22" s="72"/>
    </row>
    <row r="23" spans="1:17" ht="26.1" customHeight="1" x14ac:dyDescent="0.2">
      <c r="A23" s="89" t="s">
        <v>82</v>
      </c>
      <c r="B23" s="68"/>
      <c r="C23" s="69" t="s">
        <v>358</v>
      </c>
      <c r="D23" s="117" t="s">
        <v>118</v>
      </c>
      <c r="E23" s="98" t="s">
        <v>151</v>
      </c>
      <c r="F23" s="99"/>
      <c r="G23" s="53">
        <v>44007</v>
      </c>
      <c r="H23" s="74"/>
      <c r="I23" s="117" t="s">
        <v>118</v>
      </c>
      <c r="J23" s="98" t="s">
        <v>151</v>
      </c>
      <c r="K23" s="115">
        <v>44007</v>
      </c>
      <c r="L23" s="74"/>
      <c r="M23" s="142">
        <v>44013</v>
      </c>
      <c r="N23" s="143">
        <v>44038</v>
      </c>
      <c r="O23" s="144">
        <v>44045</v>
      </c>
      <c r="P23" s="72" t="s">
        <v>28</v>
      </c>
    </row>
    <row r="24" spans="1:17" ht="26.1" customHeight="1" x14ac:dyDescent="0.2">
      <c r="A24" s="89"/>
      <c r="B24" s="68"/>
      <c r="C24" s="69"/>
      <c r="D24" s="159"/>
      <c r="E24" s="160"/>
      <c r="F24" s="161"/>
      <c r="G24" s="162"/>
      <c r="H24" s="163"/>
      <c r="I24" s="164"/>
      <c r="J24" s="160"/>
      <c r="K24" s="165"/>
      <c r="L24" s="163"/>
      <c r="M24" s="166"/>
      <c r="N24" s="167"/>
      <c r="O24" s="144"/>
      <c r="P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/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:G3"/>
    <mergeCell ref="Q4:R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R3" r:id="rId1" xr:uid="{00000000-0004-0000-10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AF31"/>
  <sheetViews>
    <sheetView showGridLines="0" showOutlineSymbols="0" zoomScale="55" zoomScaleNormal="59" workbookViewId="0">
      <selection activeCell="H41" sqref="H41"/>
    </sheetView>
  </sheetViews>
  <sheetFormatPr defaultRowHeight="13.5" x14ac:dyDescent="0.15"/>
  <cols>
    <col min="1" max="1" width="18.625" customWidth="1"/>
    <col min="2" max="2" width="24.625" customWidth="1"/>
    <col min="3" max="3" width="17.5" customWidth="1"/>
    <col min="4" max="4" width="11.625" customWidth="1"/>
    <col min="5" max="5" width="8.75" customWidth="1"/>
    <col min="6" max="6" width="6.125" customWidth="1"/>
    <col min="7" max="7" width="13.5" customWidth="1"/>
    <col min="8" max="8" width="13.625" customWidth="1"/>
    <col min="9" max="14" width="15.625" customWidth="1"/>
    <col min="15" max="15" width="9.375" customWidth="1"/>
    <col min="16" max="16" width="8.5" customWidth="1"/>
  </cols>
  <sheetData>
    <row r="1" spans="1:16" ht="23.25" customHeight="1" x14ac:dyDescent="0.35">
      <c r="A1" s="339" t="s">
        <v>23</v>
      </c>
      <c r="B1" s="340"/>
      <c r="C1" s="340"/>
      <c r="D1" s="340"/>
      <c r="E1" s="340"/>
      <c r="F1" s="340"/>
      <c r="G1" s="340"/>
      <c r="H1" s="36"/>
      <c r="I1" s="36"/>
      <c r="J1" s="36"/>
      <c r="K1" s="36"/>
      <c r="L1" s="36"/>
      <c r="M1" s="36"/>
      <c r="N1" s="138"/>
      <c r="O1" s="138"/>
      <c r="P1" s="139" t="s">
        <v>24</v>
      </c>
    </row>
    <row r="2" spans="1:16" ht="23.25" customHeight="1" x14ac:dyDescent="0.35">
      <c r="A2" s="340"/>
      <c r="B2" s="340"/>
      <c r="C2" s="340"/>
      <c r="D2" s="340"/>
      <c r="E2" s="340"/>
      <c r="F2" s="340"/>
      <c r="G2" s="340"/>
      <c r="H2" s="36"/>
      <c r="I2" s="36"/>
      <c r="J2" s="36"/>
      <c r="K2" s="36"/>
      <c r="L2" s="36"/>
      <c r="M2" s="36"/>
      <c r="N2" s="138"/>
      <c r="O2" s="138"/>
      <c r="P2" s="139" t="s">
        <v>25</v>
      </c>
    </row>
    <row r="3" spans="1:16" ht="23.25" customHeight="1" x14ac:dyDescent="0.25">
      <c r="A3" s="340"/>
      <c r="B3" s="340"/>
      <c r="C3" s="340"/>
      <c r="D3" s="340"/>
      <c r="E3" s="340"/>
      <c r="F3" s="340"/>
      <c r="G3" s="340"/>
      <c r="H3" s="36"/>
      <c r="I3" s="36"/>
      <c r="J3" s="36"/>
      <c r="K3" s="36"/>
      <c r="L3" s="36"/>
      <c r="M3" s="36"/>
      <c r="N3" s="138"/>
      <c r="O3" s="138"/>
      <c r="P3" s="140" t="s">
        <v>26</v>
      </c>
    </row>
    <row r="4" spans="1:16" s="3" customFormat="1" ht="23.25" customHeight="1" x14ac:dyDescent="0.25">
      <c r="A4" s="73" t="s">
        <v>21</v>
      </c>
      <c r="B4" s="37"/>
      <c r="C4" s="37"/>
      <c r="D4" s="37"/>
      <c r="E4" s="37"/>
      <c r="F4" s="37"/>
      <c r="G4" s="37"/>
      <c r="O4" s="341">
        <v>43617</v>
      </c>
      <c r="P4" s="342"/>
    </row>
    <row r="5" spans="1:16" ht="24" customHeight="1" x14ac:dyDescent="0.2">
      <c r="A5" s="343" t="s">
        <v>27</v>
      </c>
      <c r="B5" s="343"/>
      <c r="C5" s="343"/>
      <c r="D5" s="58"/>
    </row>
    <row r="6" spans="1:16" s="13" customFormat="1" ht="24" customHeight="1" x14ac:dyDescent="0.2">
      <c r="A6" s="343"/>
      <c r="B6" s="343"/>
      <c r="C6" s="343"/>
      <c r="D6" s="39"/>
      <c r="E6" s="23"/>
      <c r="F6" s="23"/>
      <c r="G6" s="24"/>
      <c r="H6" s="24"/>
      <c r="I6" s="24"/>
      <c r="J6" s="24"/>
      <c r="K6" s="24"/>
      <c r="L6" s="12"/>
      <c r="M6" s="12"/>
      <c r="N6" s="6"/>
      <c r="P6" s="11"/>
    </row>
    <row r="7" spans="1:16" s="13" customFormat="1" ht="22.5" customHeight="1" x14ac:dyDescent="0.3">
      <c r="A7" s="136" t="s">
        <v>140</v>
      </c>
      <c r="B7" s="137"/>
      <c r="C7" s="137"/>
      <c r="D7" s="71" t="s">
        <v>33</v>
      </c>
      <c r="E7" s="23"/>
      <c r="F7" s="23"/>
      <c r="G7" s="24"/>
      <c r="H7" s="24"/>
      <c r="I7" s="24"/>
      <c r="J7" s="24"/>
      <c r="K7" s="24"/>
      <c r="L7" s="12"/>
      <c r="M7" s="12"/>
    </row>
    <row r="8" spans="1:16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12"/>
      <c r="M8" s="12"/>
    </row>
    <row r="9" spans="1:16" s="6" customFormat="1" ht="25.5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155</v>
      </c>
      <c r="J9" s="333"/>
      <c r="K9" s="331" t="s">
        <v>8</v>
      </c>
      <c r="L9" s="333"/>
      <c r="M9" s="344" t="s">
        <v>10</v>
      </c>
      <c r="N9" s="345"/>
    </row>
    <row r="10" spans="1:16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7</v>
      </c>
      <c r="J10" s="335"/>
      <c r="K10" s="334" t="s">
        <v>7</v>
      </c>
      <c r="L10" s="335"/>
      <c r="M10" s="334" t="s">
        <v>7</v>
      </c>
      <c r="N10" s="335"/>
    </row>
    <row r="11" spans="1:16" ht="26.1" customHeight="1" x14ac:dyDescent="0.2">
      <c r="A11" s="89" t="s">
        <v>116</v>
      </c>
      <c r="B11" s="68"/>
      <c r="C11" s="69" t="s">
        <v>117</v>
      </c>
      <c r="D11" s="117" t="s">
        <v>118</v>
      </c>
      <c r="E11" s="98" t="s">
        <v>119</v>
      </c>
      <c r="F11" s="99" t="s">
        <v>33</v>
      </c>
      <c r="G11" s="53" t="s">
        <v>147</v>
      </c>
      <c r="H11" s="123">
        <v>30</v>
      </c>
      <c r="I11" s="126" t="s">
        <v>118</v>
      </c>
      <c r="J11" s="125" t="s">
        <v>148</v>
      </c>
      <c r="K11" s="129" t="s">
        <v>118</v>
      </c>
      <c r="L11" s="128" t="s">
        <v>151</v>
      </c>
      <c r="M11" s="135" t="s">
        <v>130</v>
      </c>
      <c r="N11" s="134" t="s">
        <v>146</v>
      </c>
      <c r="O11" s="72" t="s">
        <v>29</v>
      </c>
    </row>
    <row r="12" spans="1:16" ht="26.1" customHeight="1" x14ac:dyDescent="0.2">
      <c r="A12" s="89" t="s">
        <v>121</v>
      </c>
      <c r="B12" s="68"/>
      <c r="C12" s="69" t="s">
        <v>122</v>
      </c>
      <c r="D12" s="117" t="s">
        <v>118</v>
      </c>
      <c r="E12" s="98" t="s">
        <v>120</v>
      </c>
      <c r="F12" s="99" t="s">
        <v>33</v>
      </c>
      <c r="G12" s="53" t="s">
        <v>118</v>
      </c>
      <c r="H12" s="123">
        <v>6</v>
      </c>
      <c r="I12" s="126" t="s">
        <v>118</v>
      </c>
      <c r="J12" s="125" t="s">
        <v>143</v>
      </c>
      <c r="K12" s="129" t="s">
        <v>130</v>
      </c>
      <c r="L12" s="128" t="s">
        <v>148</v>
      </c>
      <c r="M12" s="135" t="s">
        <v>130</v>
      </c>
      <c r="N12" s="134" t="s">
        <v>149</v>
      </c>
      <c r="O12" s="72" t="s">
        <v>28</v>
      </c>
    </row>
    <row r="13" spans="1:16" ht="26.1" customHeight="1" x14ac:dyDescent="0.2">
      <c r="A13" s="89" t="s">
        <v>123</v>
      </c>
      <c r="B13" s="68"/>
      <c r="C13" s="69" t="s">
        <v>124</v>
      </c>
      <c r="D13" s="117" t="s">
        <v>118</v>
      </c>
      <c r="E13" s="98" t="s">
        <v>125</v>
      </c>
      <c r="F13" s="99" t="s">
        <v>33</v>
      </c>
      <c r="G13" s="53" t="s">
        <v>118</v>
      </c>
      <c r="H13" s="123" t="s">
        <v>143</v>
      </c>
      <c r="I13" s="126" t="s">
        <v>118</v>
      </c>
      <c r="J13" s="125" t="s">
        <v>144</v>
      </c>
      <c r="K13" s="129" t="s">
        <v>130</v>
      </c>
      <c r="L13" s="128" t="s">
        <v>143</v>
      </c>
      <c r="M13" s="135" t="s">
        <v>130</v>
      </c>
      <c r="N13" s="134" t="s">
        <v>150</v>
      </c>
      <c r="O13" s="72"/>
    </row>
    <row r="14" spans="1:16" ht="26.1" customHeight="1" x14ac:dyDescent="0.2">
      <c r="A14" s="89" t="s">
        <v>126</v>
      </c>
      <c r="B14" s="68"/>
      <c r="C14" s="69" t="s">
        <v>103</v>
      </c>
      <c r="D14" s="117" t="s">
        <v>118</v>
      </c>
      <c r="E14" s="98" t="s">
        <v>127</v>
      </c>
      <c r="F14" s="99"/>
      <c r="G14" s="53" t="s">
        <v>118</v>
      </c>
      <c r="H14" s="123" t="s">
        <v>144</v>
      </c>
      <c r="I14" s="126" t="s">
        <v>118</v>
      </c>
      <c r="J14" s="125" t="s">
        <v>145</v>
      </c>
      <c r="K14" s="129" t="s">
        <v>130</v>
      </c>
      <c r="L14" s="128" t="s">
        <v>144</v>
      </c>
      <c r="M14" s="135" t="s">
        <v>130</v>
      </c>
      <c r="N14" s="134" t="s">
        <v>156</v>
      </c>
      <c r="O14" s="72"/>
    </row>
    <row r="15" spans="1:16" ht="26.1" customHeight="1" x14ac:dyDescent="0.2">
      <c r="A15" s="89" t="s">
        <v>116</v>
      </c>
      <c r="B15" s="68"/>
      <c r="C15" s="69" t="s">
        <v>129</v>
      </c>
      <c r="D15" s="117" t="s">
        <v>118</v>
      </c>
      <c r="E15" s="98" t="s">
        <v>128</v>
      </c>
      <c r="F15" s="99"/>
      <c r="G15" s="53" t="s">
        <v>118</v>
      </c>
      <c r="H15" s="123" t="s">
        <v>145</v>
      </c>
      <c r="I15" s="126" t="s">
        <v>130</v>
      </c>
      <c r="J15" s="125" t="s">
        <v>146</v>
      </c>
      <c r="K15" s="129" t="s">
        <v>130</v>
      </c>
      <c r="L15" s="128" t="s">
        <v>145</v>
      </c>
      <c r="M15" s="135" t="s">
        <v>154</v>
      </c>
      <c r="N15" s="134" t="s">
        <v>157</v>
      </c>
      <c r="O15" s="72"/>
    </row>
    <row r="16" spans="1:16" ht="26.1" customHeight="1" x14ac:dyDescent="0.2">
      <c r="A16" s="89"/>
      <c r="B16" s="68"/>
      <c r="C16" s="69"/>
      <c r="D16" s="70"/>
      <c r="E16" s="98"/>
      <c r="F16" s="99"/>
      <c r="G16" s="53"/>
      <c r="H16" s="74"/>
      <c r="I16" s="130"/>
      <c r="J16" s="124"/>
      <c r="K16" s="114"/>
      <c r="L16" s="127"/>
      <c r="M16" s="132"/>
      <c r="N16" s="133"/>
      <c r="O16" s="72"/>
    </row>
    <row r="17" spans="1:32" ht="26.1" customHeight="1" x14ac:dyDescent="0.2">
      <c r="A17" s="89"/>
      <c r="B17" s="68"/>
      <c r="C17" s="69"/>
      <c r="D17" s="70"/>
      <c r="E17" s="98"/>
      <c r="F17" s="99"/>
      <c r="G17" s="53"/>
      <c r="H17" s="74"/>
      <c r="I17" s="130"/>
      <c r="J17" s="124"/>
      <c r="K17" s="114"/>
      <c r="L17" s="127"/>
      <c r="M17" s="132"/>
      <c r="N17" s="133"/>
      <c r="O17" s="72" t="s">
        <v>28</v>
      </c>
    </row>
    <row r="18" spans="1:32" ht="26.1" customHeight="1" x14ac:dyDescent="0.2">
      <c r="A18" s="89"/>
      <c r="B18" s="68"/>
      <c r="C18" s="69"/>
      <c r="D18" s="70"/>
      <c r="E18" s="98"/>
      <c r="F18" s="99"/>
      <c r="G18" s="53"/>
      <c r="H18" s="74"/>
      <c r="I18" s="130"/>
      <c r="J18" s="124"/>
      <c r="K18" s="114"/>
      <c r="L18" s="127"/>
      <c r="M18" s="132"/>
      <c r="N18" s="133"/>
      <c r="O18" s="72" t="s">
        <v>28</v>
      </c>
    </row>
    <row r="19" spans="1:32" ht="26.1" customHeight="1" x14ac:dyDescent="0.2">
      <c r="A19" s="67" t="s">
        <v>141</v>
      </c>
      <c r="B19" s="18"/>
      <c r="C19" s="9"/>
      <c r="D19" s="118"/>
      <c r="E19" s="119"/>
      <c r="F19" s="120"/>
      <c r="G19" s="54"/>
      <c r="H19" s="75"/>
      <c r="I19" s="75"/>
      <c r="J19" s="54"/>
      <c r="K19" s="54"/>
      <c r="L19" s="121"/>
      <c r="M19" s="121"/>
      <c r="N19" s="122"/>
      <c r="O19" s="72"/>
    </row>
    <row r="20" spans="1:32" ht="26.25" customHeight="1" x14ac:dyDescent="0.2">
      <c r="A20" s="67"/>
      <c r="B20" s="18"/>
      <c r="C20" s="9"/>
      <c r="D20" s="54"/>
      <c r="E20" s="55"/>
      <c r="F20" s="78"/>
      <c r="G20" s="54"/>
      <c r="H20" s="75"/>
      <c r="I20" s="75"/>
      <c r="J20" s="75"/>
      <c r="K20" s="75"/>
      <c r="L20" s="54"/>
      <c r="M20" s="54"/>
      <c r="N20" s="54"/>
      <c r="O20" s="72"/>
    </row>
    <row r="21" spans="1:32" ht="26.25" customHeight="1" x14ac:dyDescent="0.2">
      <c r="A21" s="15" t="s">
        <v>69</v>
      </c>
      <c r="B21" s="15"/>
      <c r="M21" s="121"/>
      <c r="N21" s="54"/>
      <c r="O21" s="72"/>
    </row>
    <row r="22" spans="1:32" ht="26.25" customHeight="1" x14ac:dyDescent="0.2">
      <c r="A22" s="91" t="s">
        <v>135</v>
      </c>
      <c r="G22" s="92"/>
      <c r="H22" s="1"/>
      <c r="M22" s="121"/>
      <c r="N22" s="54"/>
      <c r="O22" s="72"/>
    </row>
    <row r="23" spans="1:32" s="2" customFormat="1" ht="26.25" customHeight="1" x14ac:dyDescent="0.2">
      <c r="A23" s="91" t="s">
        <v>136</v>
      </c>
      <c r="B23"/>
      <c r="C23"/>
      <c r="D23"/>
      <c r="E23"/>
      <c r="F23"/>
      <c r="G23" s="92"/>
      <c r="H23"/>
      <c r="I23"/>
      <c r="J23"/>
      <c r="K23"/>
      <c r="L23"/>
      <c r="M23" s="121"/>
      <c r="N23"/>
      <c r="O23"/>
      <c r="P23"/>
    </row>
    <row r="24" spans="1:32" s="33" customFormat="1" ht="26.25" customHeight="1" x14ac:dyDescent="0.2">
      <c r="A24" s="15" t="s">
        <v>137</v>
      </c>
      <c r="B24"/>
      <c r="C24"/>
      <c r="D24"/>
      <c r="E24"/>
      <c r="F24"/>
      <c r="G24" s="92"/>
      <c r="H24" s="4"/>
      <c r="I24"/>
      <c r="J24"/>
      <c r="K24"/>
      <c r="L24"/>
      <c r="M24" s="121"/>
      <c r="N24" s="19"/>
      <c r="O24"/>
      <c r="P24"/>
      <c r="Q24"/>
      <c r="R24"/>
      <c r="S24"/>
      <c r="T24"/>
      <c r="U24"/>
      <c r="V24" s="15"/>
      <c r="W24" s="15"/>
      <c r="X24" s="15"/>
      <c r="Y24"/>
      <c r="Z24"/>
      <c r="AA24"/>
      <c r="AB24"/>
      <c r="AC24"/>
      <c r="AD24"/>
      <c r="AE24" s="90"/>
      <c r="AF24" s="90"/>
    </row>
    <row r="25" spans="1:32" s="33" customFormat="1" ht="26.25" customHeight="1" x14ac:dyDescent="0.2">
      <c r="A25" s="15" t="s">
        <v>138</v>
      </c>
      <c r="B25" s="96"/>
      <c r="C25" s="96"/>
      <c r="D25" s="97"/>
      <c r="E25" s="96"/>
      <c r="F25" s="97"/>
      <c r="G25"/>
      <c r="H25" s="1"/>
      <c r="I25"/>
      <c r="J25"/>
      <c r="K25"/>
      <c r="L25"/>
      <c r="M25" s="121"/>
      <c r="N25" s="19"/>
      <c r="O25" s="5"/>
      <c r="P25" s="5"/>
      <c r="Q25"/>
      <c r="R25" s="91"/>
      <c r="S25"/>
      <c r="T25"/>
      <c r="U25"/>
      <c r="V25" s="15"/>
      <c r="W25" s="15"/>
      <c r="X25" s="15"/>
      <c r="Y25" s="91"/>
      <c r="Z25"/>
      <c r="AA25"/>
      <c r="AB25"/>
      <c r="AC25" s="92"/>
      <c r="AD25" s="1"/>
      <c r="AE25" s="90"/>
      <c r="AF25" s="90"/>
    </row>
    <row r="26" spans="1:32" s="59" customFormat="1" ht="26.25" customHeight="1" x14ac:dyDescent="0.2">
      <c r="A26" s="18"/>
      <c r="B26" s="56"/>
      <c r="C26" s="22"/>
      <c r="D26" s="60"/>
      <c r="E26" s="61"/>
      <c r="F26" s="41"/>
      <c r="G26" s="60"/>
      <c r="H26" s="40"/>
      <c r="I26"/>
      <c r="J26"/>
      <c r="K26"/>
      <c r="L26"/>
      <c r="M26" s="121"/>
    </row>
    <row r="27" spans="1:32" s="59" customFormat="1" ht="26.25" customHeight="1" x14ac:dyDescent="0.2">
      <c r="A27" s="18" t="s">
        <v>105</v>
      </c>
      <c r="B27" s="56"/>
      <c r="C27" s="22"/>
      <c r="D27" s="60"/>
      <c r="E27" s="61"/>
      <c r="F27" s="41"/>
      <c r="G27" s="60"/>
      <c r="I27"/>
      <c r="J27"/>
      <c r="K27"/>
      <c r="L27"/>
      <c r="M27" s="121"/>
    </row>
    <row r="28" spans="1:32" s="59" customFormat="1" ht="26.25" customHeight="1" x14ac:dyDescent="0.2">
      <c r="A28" s="58" t="s">
        <v>139</v>
      </c>
      <c r="B28" s="56"/>
      <c r="C28" s="22"/>
      <c r="D28" s="60"/>
      <c r="E28" s="61"/>
      <c r="F28" s="41"/>
      <c r="G28" s="60"/>
      <c r="I28"/>
      <c r="J28"/>
      <c r="K28"/>
      <c r="L28"/>
      <c r="M28" s="58"/>
    </row>
    <row r="29" spans="1:32" s="59" customFormat="1" ht="26.25" customHeight="1" x14ac:dyDescent="0.2">
      <c r="A29" s="18" t="s">
        <v>107</v>
      </c>
      <c r="B29" s="18"/>
      <c r="C29" s="9"/>
      <c r="D29" s="60"/>
      <c r="E29" s="61"/>
      <c r="F29" s="41"/>
      <c r="G29" s="60"/>
      <c r="I29"/>
      <c r="J29"/>
      <c r="K29"/>
      <c r="L29"/>
      <c r="M29" s="58"/>
    </row>
    <row r="30" spans="1:32" s="59" customFormat="1" ht="26.25" customHeight="1" x14ac:dyDescent="0.2">
      <c r="A30" s="18" t="s">
        <v>142</v>
      </c>
      <c r="B30" s="18"/>
      <c r="C30" s="9"/>
      <c r="D30" s="60"/>
      <c r="E30" s="61"/>
      <c r="F30" s="41"/>
      <c r="G30" s="60"/>
      <c r="H30" s="40"/>
      <c r="I30"/>
      <c r="J30"/>
      <c r="K30"/>
      <c r="L30"/>
      <c r="M30" s="60"/>
    </row>
    <row r="31" spans="1:32" ht="26.25" customHeight="1" x14ac:dyDescent="0.2">
      <c r="A31" s="18"/>
      <c r="B31" s="56"/>
      <c r="C31" s="22"/>
      <c r="D31" s="60"/>
      <c r="E31" s="61"/>
      <c r="F31" s="41"/>
      <c r="G31" s="60"/>
      <c r="H31" s="40"/>
      <c r="M31" s="60"/>
      <c r="N31" s="59"/>
      <c r="O31" s="59"/>
      <c r="P31" s="59"/>
    </row>
  </sheetData>
  <mergeCells count="13">
    <mergeCell ref="K9:L9"/>
    <mergeCell ref="K10:L10"/>
    <mergeCell ref="A1:G3"/>
    <mergeCell ref="O4:P4"/>
    <mergeCell ref="A5:C6"/>
    <mergeCell ref="D9:H9"/>
    <mergeCell ref="I9:J9"/>
    <mergeCell ref="M9:N9"/>
    <mergeCell ref="M10:N10"/>
    <mergeCell ref="A10:B10"/>
    <mergeCell ref="D10:F10"/>
    <mergeCell ref="G10:H10"/>
    <mergeCell ref="I10:J10"/>
  </mergeCells>
  <phoneticPr fontId="2"/>
  <hyperlinks>
    <hyperlink ref="P3" r:id="rId1" xr:uid="{00000000-0004-0000-11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DFCAC-4DB2-4941-A5C0-FD9786EA2A39}">
  <sheetPr>
    <tabColor rgb="FF92D050"/>
  </sheetPr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AF31"/>
  <sheetViews>
    <sheetView showGridLines="0" showOutlineSymbols="0" zoomScale="55" zoomScaleNormal="59" workbookViewId="0">
      <selection activeCell="I43" sqref="I43"/>
    </sheetView>
  </sheetViews>
  <sheetFormatPr defaultRowHeight="13.5" x14ac:dyDescent="0.15"/>
  <cols>
    <col min="1" max="1" width="18.625" customWidth="1"/>
    <col min="2" max="2" width="24.625" customWidth="1"/>
    <col min="3" max="3" width="17.5" customWidth="1"/>
    <col min="4" max="4" width="11.625" customWidth="1"/>
    <col min="5" max="5" width="8.75" customWidth="1"/>
    <col min="6" max="6" width="6.125" customWidth="1"/>
    <col min="7" max="7" width="13.5" customWidth="1"/>
    <col min="8" max="8" width="13.625" customWidth="1"/>
    <col min="9" max="14" width="15.625" customWidth="1"/>
    <col min="15" max="15" width="9.375" customWidth="1"/>
    <col min="16" max="16" width="8.5" customWidth="1"/>
  </cols>
  <sheetData>
    <row r="1" spans="1:16" ht="23.25" customHeight="1" x14ac:dyDescent="0.35">
      <c r="A1" s="339" t="s">
        <v>23</v>
      </c>
      <c r="B1" s="340"/>
      <c r="C1" s="340"/>
      <c r="D1" s="340"/>
      <c r="E1" s="340"/>
      <c r="F1" s="340"/>
      <c r="G1" s="340"/>
      <c r="H1" s="36"/>
      <c r="I1" s="36"/>
      <c r="J1" s="36"/>
      <c r="K1" s="36"/>
      <c r="L1" s="36"/>
      <c r="M1" s="36"/>
      <c r="N1" s="138"/>
      <c r="O1" s="138"/>
      <c r="P1" s="139" t="s">
        <v>24</v>
      </c>
    </row>
    <row r="2" spans="1:16" ht="23.25" customHeight="1" x14ac:dyDescent="0.35">
      <c r="A2" s="340"/>
      <c r="B2" s="340"/>
      <c r="C2" s="340"/>
      <c r="D2" s="340"/>
      <c r="E2" s="340"/>
      <c r="F2" s="340"/>
      <c r="G2" s="340"/>
      <c r="H2" s="36"/>
      <c r="I2" s="36"/>
      <c r="J2" s="36"/>
      <c r="K2" s="36"/>
      <c r="L2" s="36"/>
      <c r="M2" s="36"/>
      <c r="N2" s="138"/>
      <c r="O2" s="138"/>
      <c r="P2" s="139" t="s">
        <v>25</v>
      </c>
    </row>
    <row r="3" spans="1:16" ht="23.25" customHeight="1" x14ac:dyDescent="0.25">
      <c r="A3" s="340"/>
      <c r="B3" s="340"/>
      <c r="C3" s="340"/>
      <c r="D3" s="340"/>
      <c r="E3" s="340"/>
      <c r="F3" s="340"/>
      <c r="G3" s="340"/>
      <c r="H3" s="36"/>
      <c r="I3" s="36"/>
      <c r="J3" s="36"/>
      <c r="K3" s="36"/>
      <c r="L3" s="36"/>
      <c r="M3" s="36"/>
      <c r="N3" s="138"/>
      <c r="O3" s="138"/>
      <c r="P3" s="140" t="s">
        <v>26</v>
      </c>
    </row>
    <row r="4" spans="1:16" s="3" customFormat="1" ht="23.25" customHeight="1" x14ac:dyDescent="0.25">
      <c r="A4" s="73" t="s">
        <v>21</v>
      </c>
      <c r="B4" s="37"/>
      <c r="C4" s="37"/>
      <c r="D4" s="37"/>
      <c r="E4" s="37"/>
      <c r="F4" s="37"/>
      <c r="G4" s="37"/>
      <c r="O4" s="341">
        <v>43647</v>
      </c>
      <c r="P4" s="342"/>
    </row>
    <row r="5" spans="1:16" ht="24" customHeight="1" x14ac:dyDescent="0.2">
      <c r="A5" s="343" t="s">
        <v>27</v>
      </c>
      <c r="B5" s="343"/>
      <c r="C5" s="343"/>
      <c r="D5" s="58"/>
    </row>
    <row r="6" spans="1:16" s="13" customFormat="1" ht="24" customHeight="1" x14ac:dyDescent="0.2">
      <c r="A6" s="343"/>
      <c r="B6" s="343"/>
      <c r="C6" s="343"/>
      <c r="D6" s="39"/>
      <c r="E6" s="23"/>
      <c r="F6" s="23"/>
      <c r="G6" s="24"/>
      <c r="H6" s="24"/>
      <c r="I6" s="24"/>
      <c r="J6" s="24"/>
      <c r="K6" s="24"/>
      <c r="L6" s="12"/>
      <c r="M6" s="12"/>
      <c r="N6" s="6"/>
      <c r="P6" s="11"/>
    </row>
    <row r="7" spans="1:16" s="13" customFormat="1" ht="22.5" customHeight="1" x14ac:dyDescent="0.3">
      <c r="A7" s="136" t="s">
        <v>140</v>
      </c>
      <c r="B7" s="137"/>
      <c r="C7" s="137"/>
      <c r="D7" s="71" t="s">
        <v>33</v>
      </c>
      <c r="E7" s="23"/>
      <c r="F7" s="23"/>
      <c r="G7" s="24"/>
      <c r="H7" s="24"/>
      <c r="I7" s="24"/>
      <c r="J7" s="24"/>
      <c r="K7" s="24"/>
      <c r="L7" s="12"/>
      <c r="M7" s="12"/>
    </row>
    <row r="8" spans="1:16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12"/>
      <c r="M8" s="12"/>
    </row>
    <row r="9" spans="1:16" s="6" customFormat="1" ht="25.5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155</v>
      </c>
      <c r="J9" s="333"/>
      <c r="K9" s="331" t="s">
        <v>8</v>
      </c>
      <c r="L9" s="333"/>
      <c r="M9" s="344" t="s">
        <v>10</v>
      </c>
      <c r="N9" s="345"/>
    </row>
    <row r="10" spans="1:16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7</v>
      </c>
      <c r="J10" s="335"/>
      <c r="K10" s="334" t="s">
        <v>7</v>
      </c>
      <c r="L10" s="335"/>
      <c r="M10" s="334" t="s">
        <v>7</v>
      </c>
      <c r="N10" s="335"/>
    </row>
    <row r="11" spans="1:16" ht="26.1" customHeight="1" x14ac:dyDescent="0.2">
      <c r="A11" s="89" t="s">
        <v>121</v>
      </c>
      <c r="B11" s="68"/>
      <c r="C11" s="69" t="s">
        <v>132</v>
      </c>
      <c r="D11" s="117" t="s">
        <v>130</v>
      </c>
      <c r="E11" s="98" t="s">
        <v>131</v>
      </c>
      <c r="F11" s="99"/>
      <c r="G11" s="53" t="s">
        <v>130</v>
      </c>
      <c r="H11" s="123" t="s">
        <v>146</v>
      </c>
      <c r="I11" s="126" t="s">
        <v>130</v>
      </c>
      <c r="J11" s="125" t="s">
        <v>149</v>
      </c>
      <c r="K11" s="129" t="s">
        <v>154</v>
      </c>
      <c r="L11" s="128" t="s">
        <v>152</v>
      </c>
      <c r="M11" s="135" t="s">
        <v>154</v>
      </c>
      <c r="N11" s="134" t="s">
        <v>158</v>
      </c>
      <c r="O11" s="72" t="s">
        <v>29</v>
      </c>
    </row>
    <row r="12" spans="1:16" ht="26.1" customHeight="1" x14ac:dyDescent="0.2">
      <c r="A12" s="89" t="s">
        <v>123</v>
      </c>
      <c r="B12" s="68"/>
      <c r="C12" s="69" t="s">
        <v>133</v>
      </c>
      <c r="D12" s="117" t="s">
        <v>130</v>
      </c>
      <c r="E12" s="98" t="s">
        <v>134</v>
      </c>
      <c r="F12" s="99"/>
      <c r="G12" s="53" t="s">
        <v>130</v>
      </c>
      <c r="H12" s="123" t="s">
        <v>144</v>
      </c>
      <c r="I12" s="126" t="s">
        <v>130</v>
      </c>
      <c r="J12" s="125" t="s">
        <v>150</v>
      </c>
      <c r="K12" s="129" t="s">
        <v>154</v>
      </c>
      <c r="L12" s="128" t="s">
        <v>153</v>
      </c>
      <c r="M12" s="135" t="s">
        <v>154</v>
      </c>
      <c r="N12" s="134" t="s">
        <v>159</v>
      </c>
      <c r="O12" s="72" t="s">
        <v>28</v>
      </c>
    </row>
    <row r="13" spans="1:16" ht="26.1" customHeight="1" x14ac:dyDescent="0.2">
      <c r="A13" s="89"/>
      <c r="B13" s="68"/>
      <c r="C13" s="69"/>
      <c r="D13" s="117"/>
      <c r="E13" s="98"/>
      <c r="F13" s="99"/>
      <c r="G13" s="53"/>
      <c r="H13" s="123"/>
      <c r="I13" s="126"/>
      <c r="J13" s="125"/>
      <c r="K13" s="129"/>
      <c r="L13" s="128"/>
      <c r="M13" s="135"/>
      <c r="N13" s="134"/>
      <c r="O13" s="72"/>
    </row>
    <row r="14" spans="1:16" ht="26.1" customHeight="1" x14ac:dyDescent="0.2">
      <c r="A14" s="89"/>
      <c r="B14" s="68"/>
      <c r="C14" s="69"/>
      <c r="D14" s="117"/>
      <c r="E14" s="98"/>
      <c r="F14" s="99"/>
      <c r="G14" s="53"/>
      <c r="H14" s="123"/>
      <c r="I14" s="126"/>
      <c r="J14" s="125"/>
      <c r="K14" s="129"/>
      <c r="L14" s="128"/>
      <c r="M14" s="135"/>
      <c r="N14" s="134"/>
      <c r="O14" s="72"/>
    </row>
    <row r="15" spans="1:16" ht="26.1" customHeight="1" x14ac:dyDescent="0.2">
      <c r="A15" s="89"/>
      <c r="B15" s="68"/>
      <c r="C15" s="69"/>
      <c r="D15" s="117"/>
      <c r="E15" s="98"/>
      <c r="F15" s="99"/>
      <c r="G15" s="53"/>
      <c r="H15" s="123"/>
      <c r="I15" s="126"/>
      <c r="J15" s="125"/>
      <c r="K15" s="129"/>
      <c r="L15" s="128"/>
      <c r="M15" s="135"/>
      <c r="N15" s="134"/>
      <c r="O15" s="72"/>
    </row>
    <row r="16" spans="1:16" ht="26.1" customHeight="1" x14ac:dyDescent="0.2">
      <c r="A16" s="89"/>
      <c r="B16" s="68"/>
      <c r="C16" s="69"/>
      <c r="D16" s="117"/>
      <c r="E16" s="98"/>
      <c r="F16" s="99"/>
      <c r="G16" s="53"/>
      <c r="H16" s="123"/>
      <c r="I16" s="126"/>
      <c r="J16" s="125"/>
      <c r="K16" s="129"/>
      <c r="L16" s="128"/>
      <c r="M16" s="135"/>
      <c r="N16" s="134"/>
      <c r="O16" s="72"/>
    </row>
    <row r="17" spans="1:32" ht="26.1" customHeight="1" x14ac:dyDescent="0.2">
      <c r="A17" s="89"/>
      <c r="B17" s="68"/>
      <c r="C17" s="69"/>
      <c r="D17" s="117"/>
      <c r="E17" s="98"/>
      <c r="F17" s="99"/>
      <c r="G17" s="53"/>
      <c r="H17" s="74"/>
      <c r="I17" s="130"/>
      <c r="J17" s="124"/>
      <c r="K17" s="114"/>
      <c r="L17" s="128"/>
      <c r="M17" s="131"/>
      <c r="N17" s="133"/>
      <c r="O17" s="72"/>
    </row>
    <row r="18" spans="1:32" ht="26.1" customHeight="1" x14ac:dyDescent="0.2">
      <c r="A18" s="89"/>
      <c r="B18" s="68"/>
      <c r="C18" s="69"/>
      <c r="D18" s="70"/>
      <c r="E18" s="98"/>
      <c r="F18" s="99"/>
      <c r="G18" s="53"/>
      <c r="H18" s="74"/>
      <c r="I18" s="130"/>
      <c r="J18" s="124"/>
      <c r="K18" s="114"/>
      <c r="L18" s="127"/>
      <c r="M18" s="132"/>
      <c r="N18" s="133"/>
      <c r="O18" s="72" t="s">
        <v>28</v>
      </c>
    </row>
    <row r="19" spans="1:32" ht="26.1" customHeight="1" x14ac:dyDescent="0.2">
      <c r="A19" s="67" t="s">
        <v>141</v>
      </c>
      <c r="B19" s="18"/>
      <c r="C19" s="9"/>
      <c r="D19" s="118"/>
      <c r="E19" s="119"/>
      <c r="F19" s="120"/>
      <c r="G19" s="54"/>
      <c r="H19" s="75"/>
      <c r="I19" s="75"/>
      <c r="J19" s="54"/>
      <c r="K19" s="54"/>
      <c r="L19" s="121"/>
      <c r="M19" s="121"/>
      <c r="N19" s="122"/>
      <c r="O19" s="72"/>
    </row>
    <row r="20" spans="1:32" ht="26.25" customHeight="1" x14ac:dyDescent="0.2">
      <c r="A20" s="67"/>
      <c r="B20" s="18"/>
      <c r="C20" s="9"/>
      <c r="D20" s="54"/>
      <c r="E20" s="55"/>
      <c r="F20" s="78"/>
      <c r="G20" s="54"/>
      <c r="H20" s="75"/>
      <c r="I20" s="75"/>
      <c r="J20" s="75"/>
      <c r="K20" s="75" t="s">
        <v>160</v>
      </c>
      <c r="L20" s="54"/>
      <c r="M20" s="54"/>
      <c r="N20" s="54"/>
      <c r="O20" s="72"/>
    </row>
    <row r="21" spans="1:32" ht="26.25" customHeight="1" x14ac:dyDescent="0.2">
      <c r="A21" s="15" t="s">
        <v>69</v>
      </c>
      <c r="B21" s="15"/>
      <c r="M21" s="121"/>
      <c r="N21" s="54"/>
      <c r="O21" s="72"/>
    </row>
    <row r="22" spans="1:32" ht="26.25" customHeight="1" x14ac:dyDescent="0.2">
      <c r="A22" s="91" t="s">
        <v>135</v>
      </c>
      <c r="G22" s="92"/>
      <c r="H22" s="1"/>
      <c r="M22" s="121"/>
      <c r="N22" s="54"/>
      <c r="O22" s="72"/>
    </row>
    <row r="23" spans="1:32" s="2" customFormat="1" ht="26.25" customHeight="1" x14ac:dyDescent="0.2">
      <c r="A23" s="91" t="s">
        <v>136</v>
      </c>
      <c r="B23"/>
      <c r="C23"/>
      <c r="D23"/>
      <c r="E23"/>
      <c r="F23"/>
      <c r="G23" s="92"/>
      <c r="H23"/>
      <c r="I23"/>
      <c r="J23"/>
      <c r="K23"/>
      <c r="L23"/>
      <c r="M23" s="121"/>
      <c r="N23"/>
      <c r="O23"/>
      <c r="P23"/>
    </row>
    <row r="24" spans="1:32" s="33" customFormat="1" ht="26.25" customHeight="1" x14ac:dyDescent="0.2">
      <c r="A24" s="15" t="s">
        <v>137</v>
      </c>
      <c r="B24"/>
      <c r="C24"/>
      <c r="D24"/>
      <c r="E24"/>
      <c r="F24"/>
      <c r="G24" s="92"/>
      <c r="H24" s="4"/>
      <c r="I24"/>
      <c r="J24"/>
      <c r="K24"/>
      <c r="L24"/>
      <c r="M24" s="121"/>
      <c r="N24" s="19"/>
      <c r="O24"/>
      <c r="P24"/>
      <c r="Q24"/>
      <c r="R24"/>
      <c r="S24"/>
      <c r="T24"/>
      <c r="U24"/>
      <c r="V24" s="15"/>
      <c r="W24" s="15"/>
      <c r="X24" s="15"/>
      <c r="Y24"/>
      <c r="Z24"/>
      <c r="AA24"/>
      <c r="AB24"/>
      <c r="AC24"/>
      <c r="AD24"/>
      <c r="AE24" s="90"/>
      <c r="AF24" s="90"/>
    </row>
    <row r="25" spans="1:32" s="33" customFormat="1" ht="26.25" customHeight="1" x14ac:dyDescent="0.2">
      <c r="A25" s="15" t="s">
        <v>138</v>
      </c>
      <c r="B25" s="96"/>
      <c r="C25" s="96"/>
      <c r="D25" s="97"/>
      <c r="E25" s="96"/>
      <c r="F25" s="97"/>
      <c r="G25"/>
      <c r="H25" s="1"/>
      <c r="I25"/>
      <c r="J25"/>
      <c r="K25"/>
      <c r="L25"/>
      <c r="M25" s="121"/>
      <c r="N25" s="19"/>
      <c r="O25" s="5"/>
      <c r="P25" s="5"/>
      <c r="Q25"/>
      <c r="R25" s="91"/>
      <c r="S25"/>
      <c r="T25"/>
      <c r="U25"/>
      <c r="V25" s="15"/>
      <c r="W25" s="15"/>
      <c r="X25" s="15"/>
      <c r="Y25" s="91"/>
      <c r="Z25"/>
      <c r="AA25"/>
      <c r="AB25"/>
      <c r="AC25" s="92"/>
      <c r="AD25" s="1"/>
      <c r="AE25" s="90"/>
      <c r="AF25" s="90"/>
    </row>
    <row r="26" spans="1:32" s="59" customFormat="1" ht="26.25" customHeight="1" x14ac:dyDescent="0.2">
      <c r="A26" s="18"/>
      <c r="B26" s="56"/>
      <c r="C26" s="22"/>
      <c r="D26" s="60"/>
      <c r="E26" s="61"/>
      <c r="F26" s="41"/>
      <c r="G26" s="60"/>
      <c r="H26" s="40"/>
      <c r="I26"/>
      <c r="J26"/>
      <c r="K26"/>
      <c r="L26"/>
      <c r="M26" s="121"/>
    </row>
    <row r="27" spans="1:32" s="59" customFormat="1" ht="26.25" customHeight="1" x14ac:dyDescent="0.2">
      <c r="A27" s="18" t="s">
        <v>105</v>
      </c>
      <c r="B27" s="56"/>
      <c r="C27" s="22"/>
      <c r="D27" s="60"/>
      <c r="E27" s="61"/>
      <c r="F27" s="41"/>
      <c r="G27" s="60"/>
      <c r="I27"/>
      <c r="J27"/>
      <c r="K27"/>
      <c r="L27"/>
      <c r="M27" s="121"/>
    </row>
    <row r="28" spans="1:32" s="59" customFormat="1" ht="26.25" customHeight="1" x14ac:dyDescent="0.2">
      <c r="A28" s="58" t="s">
        <v>139</v>
      </c>
      <c r="B28" s="56"/>
      <c r="C28" s="22"/>
      <c r="D28" s="60"/>
      <c r="E28" s="61"/>
      <c r="F28" s="41"/>
      <c r="G28" s="60"/>
      <c r="I28"/>
      <c r="J28"/>
      <c r="K28"/>
      <c r="L28"/>
      <c r="M28" s="58"/>
    </row>
    <row r="29" spans="1:32" s="59" customFormat="1" ht="26.25" customHeight="1" x14ac:dyDescent="0.2">
      <c r="A29" s="18" t="s">
        <v>107</v>
      </c>
      <c r="B29" s="18"/>
      <c r="C29" s="9"/>
      <c r="D29" s="60"/>
      <c r="E29" s="61"/>
      <c r="F29" s="41"/>
      <c r="G29" s="60"/>
      <c r="I29"/>
      <c r="J29"/>
      <c r="K29"/>
      <c r="L29"/>
      <c r="M29" s="58"/>
    </row>
    <row r="30" spans="1:32" s="59" customFormat="1" ht="26.25" customHeight="1" x14ac:dyDescent="0.2">
      <c r="A30" s="18" t="s">
        <v>142</v>
      </c>
      <c r="B30" s="18"/>
      <c r="C30" s="9"/>
      <c r="D30" s="60"/>
      <c r="E30" s="61"/>
      <c r="F30" s="41"/>
      <c r="G30" s="60"/>
      <c r="H30" s="40"/>
      <c r="I30"/>
      <c r="J30"/>
      <c r="K30"/>
      <c r="L30"/>
      <c r="M30" s="60"/>
    </row>
    <row r="31" spans="1:32" ht="26.25" customHeight="1" x14ac:dyDescent="0.2">
      <c r="A31" s="18"/>
      <c r="B31" s="56"/>
      <c r="C31" s="22"/>
      <c r="D31" s="60"/>
      <c r="E31" s="61"/>
      <c r="F31" s="41"/>
      <c r="G31" s="60"/>
      <c r="H31" s="40"/>
      <c r="M31" s="60"/>
      <c r="N31" s="59"/>
      <c r="O31" s="59"/>
      <c r="P31" s="59"/>
    </row>
  </sheetData>
  <mergeCells count="13">
    <mergeCell ref="A1:G3"/>
    <mergeCell ref="O4:P4"/>
    <mergeCell ref="A5:C6"/>
    <mergeCell ref="D9:H9"/>
    <mergeCell ref="I9:J9"/>
    <mergeCell ref="K9:L9"/>
    <mergeCell ref="M9:N9"/>
    <mergeCell ref="M10:N10"/>
    <mergeCell ref="A10:B10"/>
    <mergeCell ref="D10:F10"/>
    <mergeCell ref="G10:H10"/>
    <mergeCell ref="I10:J10"/>
    <mergeCell ref="K10:L10"/>
  </mergeCells>
  <phoneticPr fontId="2"/>
  <hyperlinks>
    <hyperlink ref="P3" r:id="rId1" xr:uid="{00000000-0004-0000-12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H44"/>
  <sheetViews>
    <sheetView showGridLines="0" showOutlineSymbols="0" topLeftCell="A19" zoomScale="55" zoomScaleNormal="59" workbookViewId="0">
      <selection activeCell="G32" sqref="G32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43525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 t="s">
        <v>32</v>
      </c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79" t="s">
        <v>8</v>
      </c>
      <c r="O9" s="80" t="s">
        <v>9</v>
      </c>
      <c r="P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77" t="s">
        <v>7</v>
      </c>
      <c r="P10" s="84" t="s">
        <v>7</v>
      </c>
    </row>
    <row r="11" spans="1:18" ht="26.1" customHeight="1" x14ac:dyDescent="0.2">
      <c r="A11" s="89" t="s">
        <v>37</v>
      </c>
      <c r="B11" s="68"/>
      <c r="C11" s="76" t="s">
        <v>38</v>
      </c>
      <c r="D11" s="70">
        <v>43528</v>
      </c>
      <c r="E11" s="98" t="s">
        <v>57</v>
      </c>
      <c r="F11" s="99" t="s">
        <v>33</v>
      </c>
      <c r="G11" s="53">
        <f>D11-4</f>
        <v>43524</v>
      </c>
      <c r="H11" s="74" t="s">
        <v>33</v>
      </c>
      <c r="I11" s="104">
        <v>43528</v>
      </c>
      <c r="J11" s="98" t="s">
        <v>57</v>
      </c>
      <c r="K11" s="113">
        <f>D11-4</f>
        <v>43524</v>
      </c>
      <c r="L11" s="102"/>
      <c r="M11" s="85">
        <v>43530</v>
      </c>
      <c r="N11" s="105">
        <v>43561</v>
      </c>
      <c r="O11" s="85">
        <f t="shared" ref="O11:O17" si="0">N11+6</f>
        <v>43567</v>
      </c>
      <c r="P11" s="86">
        <f t="shared" ref="P11:P18" si="1">N11+7</f>
        <v>43568</v>
      </c>
      <c r="Q11" s="72" t="s">
        <v>29</v>
      </c>
    </row>
    <row r="12" spans="1:18" ht="26.1" customHeight="1" x14ac:dyDescent="0.2">
      <c r="A12" s="89" t="s">
        <v>39</v>
      </c>
      <c r="B12" s="68"/>
      <c r="C12" s="69" t="s">
        <v>40</v>
      </c>
      <c r="D12" s="70">
        <v>43530</v>
      </c>
      <c r="E12" s="98" t="s">
        <v>58</v>
      </c>
      <c r="F12" s="99" t="s">
        <v>33</v>
      </c>
      <c r="G12" s="53">
        <f t="shared" ref="G12:G25" si="2">D12-2</f>
        <v>43528</v>
      </c>
      <c r="H12" s="74" t="s">
        <v>33</v>
      </c>
      <c r="I12" s="104">
        <v>43530</v>
      </c>
      <c r="J12" s="98" t="s">
        <v>58</v>
      </c>
      <c r="K12" s="114">
        <f>D12-2</f>
        <v>43528</v>
      </c>
      <c r="L12" s="103"/>
      <c r="M12" s="85">
        <v>43533</v>
      </c>
      <c r="N12" s="105">
        <v>43561</v>
      </c>
      <c r="O12" s="85">
        <f t="shared" si="0"/>
        <v>43567</v>
      </c>
      <c r="P12" s="86">
        <f t="shared" si="1"/>
        <v>43568</v>
      </c>
      <c r="Q12" s="72" t="s">
        <v>28</v>
      </c>
    </row>
    <row r="13" spans="1:18" ht="26.1" customHeight="1" x14ac:dyDescent="0.2">
      <c r="A13" s="89" t="s">
        <v>37</v>
      </c>
      <c r="B13" s="68" t="s">
        <v>80</v>
      </c>
      <c r="C13" s="69" t="s">
        <v>41</v>
      </c>
      <c r="D13" s="70">
        <v>43532</v>
      </c>
      <c r="E13" s="98" t="s">
        <v>59</v>
      </c>
      <c r="F13" s="99"/>
      <c r="G13" s="53">
        <f t="shared" si="2"/>
        <v>43530</v>
      </c>
      <c r="H13" s="74"/>
      <c r="I13" s="104">
        <v>43532</v>
      </c>
      <c r="J13" s="98" t="s">
        <v>59</v>
      </c>
      <c r="K13" s="114">
        <f>D13-2</f>
        <v>43530</v>
      </c>
      <c r="L13" s="103"/>
      <c r="M13" s="85">
        <v>43535</v>
      </c>
      <c r="N13" s="105">
        <v>43562</v>
      </c>
      <c r="O13" s="85">
        <f t="shared" si="0"/>
        <v>43568</v>
      </c>
      <c r="P13" s="86">
        <f t="shared" si="1"/>
        <v>43569</v>
      </c>
      <c r="Q13" s="72"/>
    </row>
    <row r="14" spans="1:18" ht="26.1" customHeight="1" x14ac:dyDescent="0.2">
      <c r="A14" s="89" t="s">
        <v>36</v>
      </c>
      <c r="B14" s="68"/>
      <c r="C14" s="69" t="s">
        <v>42</v>
      </c>
      <c r="D14" s="70">
        <v>43535</v>
      </c>
      <c r="E14" s="98" t="s">
        <v>60</v>
      </c>
      <c r="F14" s="99"/>
      <c r="G14" s="53">
        <f>D14-4</f>
        <v>43531</v>
      </c>
      <c r="H14" s="74"/>
      <c r="I14" s="104">
        <v>43535</v>
      </c>
      <c r="J14" s="98" t="s">
        <v>60</v>
      </c>
      <c r="K14" s="115">
        <f>D14-4</f>
        <v>43531</v>
      </c>
      <c r="L14" s="102"/>
      <c r="M14" s="85">
        <v>43537</v>
      </c>
      <c r="N14" s="105">
        <v>43568</v>
      </c>
      <c r="O14" s="85">
        <f t="shared" si="0"/>
        <v>43574</v>
      </c>
      <c r="P14" s="86">
        <f t="shared" si="1"/>
        <v>43575</v>
      </c>
      <c r="Q14" s="72"/>
    </row>
    <row r="15" spans="1:18" ht="26.1" customHeight="1" x14ac:dyDescent="0.2">
      <c r="A15" s="89" t="s">
        <v>37</v>
      </c>
      <c r="B15" s="68"/>
      <c r="C15" s="69" t="s">
        <v>43</v>
      </c>
      <c r="D15" s="70">
        <v>43537</v>
      </c>
      <c r="E15" s="98" t="s">
        <v>61</v>
      </c>
      <c r="F15" s="99"/>
      <c r="G15" s="53">
        <f t="shared" si="2"/>
        <v>43535</v>
      </c>
      <c r="H15" s="74"/>
      <c r="I15" s="104">
        <v>43537</v>
      </c>
      <c r="J15" s="98" t="s">
        <v>61</v>
      </c>
      <c r="K15" s="114">
        <f>D15-2</f>
        <v>43535</v>
      </c>
      <c r="L15" s="74"/>
      <c r="M15" s="85">
        <v>43540</v>
      </c>
      <c r="N15" s="105">
        <v>43568</v>
      </c>
      <c r="O15" s="85">
        <f t="shared" si="0"/>
        <v>43574</v>
      </c>
      <c r="P15" s="86">
        <f t="shared" si="1"/>
        <v>43575</v>
      </c>
      <c r="Q15" s="72"/>
    </row>
    <row r="16" spans="1:18" ht="26.1" customHeight="1" x14ac:dyDescent="0.2">
      <c r="A16" s="89" t="s">
        <v>36</v>
      </c>
      <c r="B16" s="68"/>
      <c r="C16" s="69" t="s">
        <v>44</v>
      </c>
      <c r="D16" s="70">
        <v>43539</v>
      </c>
      <c r="E16" s="98" t="s">
        <v>62</v>
      </c>
      <c r="F16" s="99"/>
      <c r="G16" s="53">
        <f t="shared" si="2"/>
        <v>43537</v>
      </c>
      <c r="H16" s="74"/>
      <c r="I16" s="104">
        <v>43539</v>
      </c>
      <c r="J16" s="98" t="s">
        <v>62</v>
      </c>
      <c r="K16" s="115">
        <f>D16-2</f>
        <v>43537</v>
      </c>
      <c r="L16" s="74"/>
      <c r="M16" s="85">
        <v>43542</v>
      </c>
      <c r="N16" s="105">
        <v>43569</v>
      </c>
      <c r="O16" s="85">
        <f t="shared" si="0"/>
        <v>43575</v>
      </c>
      <c r="P16" s="86">
        <f t="shared" si="1"/>
        <v>43576</v>
      </c>
      <c r="Q16" s="72"/>
    </row>
    <row r="17" spans="1:34" ht="26.1" customHeight="1" x14ac:dyDescent="0.2">
      <c r="A17" s="89" t="s">
        <v>37</v>
      </c>
      <c r="B17" s="68"/>
      <c r="C17" s="69" t="s">
        <v>45</v>
      </c>
      <c r="D17" s="70">
        <v>43542</v>
      </c>
      <c r="E17" s="98" t="s">
        <v>63</v>
      </c>
      <c r="F17" s="99"/>
      <c r="G17" s="53">
        <f>D17-4</f>
        <v>43538</v>
      </c>
      <c r="H17" s="74"/>
      <c r="I17" s="104">
        <v>43542</v>
      </c>
      <c r="J17" s="98" t="s">
        <v>63</v>
      </c>
      <c r="K17" s="115">
        <f>D17-4</f>
        <v>43538</v>
      </c>
      <c r="L17" s="74"/>
      <c r="M17" s="85">
        <v>43544</v>
      </c>
      <c r="N17" s="105">
        <v>43575</v>
      </c>
      <c r="O17" s="85">
        <f t="shared" si="0"/>
        <v>43581</v>
      </c>
      <c r="P17" s="86">
        <f t="shared" si="1"/>
        <v>43582</v>
      </c>
      <c r="Q17" s="72"/>
    </row>
    <row r="18" spans="1:34" ht="26.1" customHeight="1" x14ac:dyDescent="0.2">
      <c r="A18" s="89" t="s">
        <v>36</v>
      </c>
      <c r="B18" s="68"/>
      <c r="C18" s="69" t="s">
        <v>46</v>
      </c>
      <c r="D18" s="70">
        <v>43544</v>
      </c>
      <c r="E18" s="98" t="s">
        <v>30</v>
      </c>
      <c r="F18" s="99"/>
      <c r="G18" s="53">
        <f t="shared" si="2"/>
        <v>43542</v>
      </c>
      <c r="H18" s="74"/>
      <c r="I18" s="104">
        <v>43544</v>
      </c>
      <c r="J18" s="98" t="s">
        <v>30</v>
      </c>
      <c r="K18" s="114">
        <f>D18-2</f>
        <v>43542</v>
      </c>
      <c r="L18" s="74"/>
      <c r="M18" s="85">
        <v>43547</v>
      </c>
      <c r="N18" s="105">
        <v>43575</v>
      </c>
      <c r="O18" s="85">
        <v>43574</v>
      </c>
      <c r="P18" s="86">
        <f t="shared" si="1"/>
        <v>43582</v>
      </c>
      <c r="Q18" s="72"/>
    </row>
    <row r="19" spans="1:34" ht="26.1" customHeight="1" x14ac:dyDescent="0.2">
      <c r="A19" s="89" t="s">
        <v>37</v>
      </c>
      <c r="B19" s="68"/>
      <c r="C19" s="69" t="s">
        <v>47</v>
      </c>
      <c r="D19" s="70">
        <v>43546</v>
      </c>
      <c r="E19" s="98" t="s">
        <v>31</v>
      </c>
      <c r="F19" s="99"/>
      <c r="G19" s="53">
        <f>D19-3</f>
        <v>43543</v>
      </c>
      <c r="H19" s="74"/>
      <c r="I19" s="104">
        <v>43546</v>
      </c>
      <c r="J19" s="98" t="s">
        <v>31</v>
      </c>
      <c r="K19" s="114">
        <f>D19-3</f>
        <v>43543</v>
      </c>
      <c r="L19" s="74"/>
      <c r="M19" s="85">
        <v>43549</v>
      </c>
      <c r="N19" s="105">
        <v>43576</v>
      </c>
      <c r="O19" s="85">
        <f t="shared" ref="O19:O25" si="3">N19+6</f>
        <v>43582</v>
      </c>
      <c r="P19" s="86">
        <f t="shared" ref="P19:P25" si="4">N19+7</f>
        <v>43583</v>
      </c>
      <c r="Q19" s="72"/>
    </row>
    <row r="20" spans="1:34" ht="26.1" customHeight="1" x14ac:dyDescent="0.2">
      <c r="A20" s="89" t="s">
        <v>36</v>
      </c>
      <c r="B20" s="68"/>
      <c r="C20" s="69" t="s">
        <v>48</v>
      </c>
      <c r="D20" s="70">
        <v>43549</v>
      </c>
      <c r="E20" s="98" t="s">
        <v>55</v>
      </c>
      <c r="F20" s="99"/>
      <c r="G20" s="53">
        <f>D20-5</f>
        <v>43544</v>
      </c>
      <c r="H20" s="74"/>
      <c r="I20" s="104">
        <v>43549</v>
      </c>
      <c r="J20" s="98" t="s">
        <v>55</v>
      </c>
      <c r="K20" s="114">
        <f>D20-5</f>
        <v>43544</v>
      </c>
      <c r="L20" s="74"/>
      <c r="M20" s="85">
        <v>43551</v>
      </c>
      <c r="N20" s="105">
        <v>43582</v>
      </c>
      <c r="O20" s="85">
        <f t="shared" si="3"/>
        <v>43588</v>
      </c>
      <c r="P20" s="86">
        <f t="shared" si="4"/>
        <v>43589</v>
      </c>
      <c r="Q20" s="72"/>
    </row>
    <row r="21" spans="1:34" ht="26.1" customHeight="1" x14ac:dyDescent="0.2">
      <c r="A21" s="89" t="s">
        <v>37</v>
      </c>
      <c r="B21" s="68"/>
      <c r="C21" s="69" t="s">
        <v>49</v>
      </c>
      <c r="D21" s="70">
        <v>43551</v>
      </c>
      <c r="E21" s="98" t="s">
        <v>56</v>
      </c>
      <c r="F21" s="99"/>
      <c r="G21" s="53">
        <f t="shared" si="2"/>
        <v>43549</v>
      </c>
      <c r="H21" s="74"/>
      <c r="I21" s="104">
        <v>43551</v>
      </c>
      <c r="J21" s="98" t="s">
        <v>56</v>
      </c>
      <c r="K21" s="114">
        <f>D21-2</f>
        <v>43549</v>
      </c>
      <c r="L21" s="74"/>
      <c r="M21" s="85">
        <v>43554</v>
      </c>
      <c r="N21" s="105">
        <v>43582</v>
      </c>
      <c r="O21" s="85">
        <f t="shared" si="3"/>
        <v>43588</v>
      </c>
      <c r="P21" s="86">
        <f t="shared" si="4"/>
        <v>43589</v>
      </c>
      <c r="Q21" s="72"/>
    </row>
    <row r="22" spans="1:34" ht="26.1" customHeight="1" x14ac:dyDescent="0.2">
      <c r="A22" s="89" t="s">
        <v>36</v>
      </c>
      <c r="B22" s="68"/>
      <c r="C22" s="69" t="s">
        <v>50</v>
      </c>
      <c r="D22" s="70">
        <v>43553</v>
      </c>
      <c r="E22" s="98" t="s">
        <v>64</v>
      </c>
      <c r="F22" s="99" t="s">
        <v>33</v>
      </c>
      <c r="G22" s="53">
        <f t="shared" si="2"/>
        <v>43551</v>
      </c>
      <c r="H22" s="74" t="s">
        <v>33</v>
      </c>
      <c r="I22" s="104">
        <v>43553</v>
      </c>
      <c r="J22" s="98" t="s">
        <v>64</v>
      </c>
      <c r="K22" s="114">
        <f>D22-2</f>
        <v>43551</v>
      </c>
      <c r="L22" s="74"/>
      <c r="M22" s="85">
        <v>43556</v>
      </c>
      <c r="N22" s="105">
        <v>43583</v>
      </c>
      <c r="O22" s="85">
        <f t="shared" si="3"/>
        <v>43589</v>
      </c>
      <c r="P22" s="86">
        <f t="shared" si="4"/>
        <v>43590</v>
      </c>
      <c r="Q22" s="72" t="s">
        <v>28</v>
      </c>
    </row>
    <row r="23" spans="1:34" ht="26.1" customHeight="1" x14ac:dyDescent="0.2">
      <c r="A23" s="89" t="s">
        <v>37</v>
      </c>
      <c r="B23" s="68"/>
      <c r="C23" s="69" t="s">
        <v>53</v>
      </c>
      <c r="D23" s="70">
        <v>43556</v>
      </c>
      <c r="E23" s="98" t="s">
        <v>65</v>
      </c>
      <c r="F23" s="99" t="s">
        <v>33</v>
      </c>
      <c r="G23" s="53">
        <f>D23-4</f>
        <v>43552</v>
      </c>
      <c r="H23" s="74" t="s">
        <v>33</v>
      </c>
      <c r="I23" s="104">
        <v>43556</v>
      </c>
      <c r="J23" s="98" t="s">
        <v>65</v>
      </c>
      <c r="K23" s="114">
        <f>D23-4</f>
        <v>43552</v>
      </c>
      <c r="L23" s="74"/>
      <c r="M23" s="85">
        <v>43558</v>
      </c>
      <c r="N23" s="105">
        <v>43589</v>
      </c>
      <c r="O23" s="85">
        <f t="shared" si="3"/>
        <v>43595</v>
      </c>
      <c r="P23" s="86">
        <f t="shared" si="4"/>
        <v>43596</v>
      </c>
      <c r="Q23" s="72" t="s">
        <v>28</v>
      </c>
    </row>
    <row r="24" spans="1:34" ht="26.1" customHeight="1" x14ac:dyDescent="0.2">
      <c r="A24" s="89" t="s">
        <v>36</v>
      </c>
      <c r="B24" s="68"/>
      <c r="C24" s="69" t="s">
        <v>51</v>
      </c>
      <c r="D24" s="70">
        <v>43558</v>
      </c>
      <c r="E24" s="98" t="s">
        <v>66</v>
      </c>
      <c r="F24" s="99" t="s">
        <v>33</v>
      </c>
      <c r="G24" s="53">
        <f t="shared" si="2"/>
        <v>43556</v>
      </c>
      <c r="H24" s="74" t="s">
        <v>33</v>
      </c>
      <c r="I24" s="104">
        <v>43558</v>
      </c>
      <c r="J24" s="98" t="s">
        <v>66</v>
      </c>
      <c r="K24" s="114">
        <f>D24-2</f>
        <v>43556</v>
      </c>
      <c r="L24" s="74"/>
      <c r="M24" s="85">
        <v>43561</v>
      </c>
      <c r="N24" s="105">
        <v>43589</v>
      </c>
      <c r="O24" s="85">
        <f t="shared" si="3"/>
        <v>43595</v>
      </c>
      <c r="P24" s="86">
        <f t="shared" si="4"/>
        <v>43596</v>
      </c>
      <c r="Q24" s="72"/>
    </row>
    <row r="25" spans="1:34" ht="25.5" customHeight="1" x14ac:dyDescent="0.2">
      <c r="A25" s="89" t="s">
        <v>37</v>
      </c>
      <c r="B25" s="68"/>
      <c r="C25" s="69" t="s">
        <v>52</v>
      </c>
      <c r="D25" s="70">
        <v>43560</v>
      </c>
      <c r="E25" s="98" t="s">
        <v>67</v>
      </c>
      <c r="F25" s="99" t="s">
        <v>33</v>
      </c>
      <c r="G25" s="53">
        <f t="shared" si="2"/>
        <v>43558</v>
      </c>
      <c r="H25" s="74" t="s">
        <v>33</v>
      </c>
      <c r="I25" s="104">
        <v>43560</v>
      </c>
      <c r="J25" s="98" t="s">
        <v>67</v>
      </c>
      <c r="K25" s="114">
        <f>D25-2</f>
        <v>43558</v>
      </c>
      <c r="L25" s="74"/>
      <c r="M25" s="85">
        <v>43563</v>
      </c>
      <c r="N25" s="105">
        <v>43590</v>
      </c>
      <c r="O25" s="85">
        <f t="shared" si="3"/>
        <v>43596</v>
      </c>
      <c r="P25" s="86">
        <f t="shared" si="4"/>
        <v>43597</v>
      </c>
      <c r="Q25" s="72"/>
    </row>
    <row r="26" spans="1:34" ht="26.25" customHeight="1" x14ac:dyDescent="0.2">
      <c r="A26" s="67"/>
      <c r="B26" s="18"/>
      <c r="C26" s="9"/>
      <c r="D26" s="54"/>
      <c r="E26" s="55"/>
      <c r="F26" s="78"/>
      <c r="G26" s="54"/>
      <c r="H26" s="75"/>
      <c r="I26" s="75"/>
      <c r="J26" s="75"/>
      <c r="K26" s="75"/>
      <c r="L26" s="75"/>
      <c r="M26" s="75"/>
      <c r="N26" s="54"/>
      <c r="O26" s="54"/>
      <c r="P26" s="54"/>
      <c r="Q26" s="72"/>
    </row>
    <row r="27" spans="1:34" ht="26.25" customHeight="1" x14ac:dyDescent="0.2">
      <c r="A27" s="15" t="s">
        <v>69</v>
      </c>
      <c r="B27" s="15"/>
      <c r="J27" s="90"/>
      <c r="K27" s="90"/>
      <c r="L27" s="54"/>
      <c r="M27" s="54"/>
      <c r="N27" s="54"/>
      <c r="O27" s="90"/>
      <c r="P27" s="54"/>
      <c r="Q27" s="72"/>
    </row>
    <row r="28" spans="1:34" ht="26.25" customHeight="1" x14ac:dyDescent="0.2">
      <c r="A28" s="15"/>
      <c r="B28" s="92" t="s">
        <v>70</v>
      </c>
      <c r="C28" s="91" t="s">
        <v>71</v>
      </c>
      <c r="G28" s="92"/>
      <c r="H28" s="1"/>
      <c r="I28" s="10"/>
      <c r="J28" s="108"/>
      <c r="K28" s="116" t="s">
        <v>75</v>
      </c>
      <c r="L28" s="54"/>
      <c r="M28" s="108" t="s">
        <v>79</v>
      </c>
      <c r="N28" s="54"/>
      <c r="O28" s="54"/>
      <c r="P28" s="54"/>
      <c r="Q28" s="72"/>
    </row>
    <row r="29" spans="1:34" s="2" customFormat="1" ht="26.25" customHeight="1" x14ac:dyDescent="0.2">
      <c r="A29" s="93"/>
      <c r="B29" s="93"/>
      <c r="C29" s="91" t="s">
        <v>72</v>
      </c>
      <c r="D29"/>
      <c r="E29"/>
      <c r="F29"/>
      <c r="G29" s="92"/>
      <c r="H29"/>
      <c r="I29" s="10"/>
      <c r="J29" s="108"/>
      <c r="K29" s="108"/>
      <c r="L29" s="10"/>
      <c r="M29" s="108" t="s">
        <v>76</v>
      </c>
      <c r="N29" s="10"/>
      <c r="O29" s="10"/>
      <c r="P29"/>
      <c r="Q29"/>
      <c r="R29"/>
    </row>
    <row r="30" spans="1:34" s="33" customFormat="1" ht="26.25" customHeight="1" x14ac:dyDescent="0.2">
      <c r="A30" s="94"/>
      <c r="B30" s="94"/>
      <c r="C30" s="15" t="s">
        <v>73</v>
      </c>
      <c r="D30"/>
      <c r="E30"/>
      <c r="F30"/>
      <c r="G30" s="92"/>
      <c r="H30" s="4"/>
      <c r="I30" s="10"/>
      <c r="J30" s="109"/>
      <c r="K30" s="15"/>
      <c r="L30" s="110"/>
      <c r="M30" s="15" t="s">
        <v>77</v>
      </c>
      <c r="N30" s="110"/>
      <c r="O30" s="111"/>
      <c r="P30" s="19"/>
      <c r="Q30"/>
      <c r="R30"/>
      <c r="S30"/>
      <c r="T30"/>
      <c r="U30"/>
      <c r="V30"/>
      <c r="W30"/>
      <c r="X30" s="15"/>
      <c r="Y30" s="15"/>
      <c r="Z30" s="15"/>
      <c r="AA30"/>
      <c r="AB30"/>
      <c r="AC30"/>
      <c r="AD30"/>
      <c r="AE30"/>
      <c r="AF30"/>
      <c r="AG30" s="90"/>
      <c r="AH30" s="90"/>
    </row>
    <row r="31" spans="1:34" s="33" customFormat="1" ht="26.25" customHeight="1" x14ac:dyDescent="0.2">
      <c r="A31" s="15"/>
      <c r="B31" s="15"/>
      <c r="C31" s="15" t="s">
        <v>74</v>
      </c>
      <c r="D31" s="96"/>
      <c r="E31" s="96"/>
      <c r="F31" s="97"/>
      <c r="G31"/>
      <c r="H31" s="1"/>
      <c r="I31" s="10"/>
      <c r="J31" s="109"/>
      <c r="K31" s="15"/>
      <c r="L31" s="110"/>
      <c r="M31" s="15" t="s">
        <v>78</v>
      </c>
      <c r="N31" s="110"/>
      <c r="O31" s="111"/>
      <c r="P31" s="19"/>
      <c r="Q31" s="5"/>
      <c r="R31" s="5"/>
      <c r="S31"/>
      <c r="T31" s="91"/>
      <c r="U31"/>
      <c r="V31"/>
      <c r="W31"/>
      <c r="X31" s="15"/>
      <c r="Y31" s="15"/>
      <c r="Z31" s="15"/>
      <c r="AA31" s="91"/>
      <c r="AB31"/>
      <c r="AC31"/>
      <c r="AD31"/>
      <c r="AE31" s="92"/>
      <c r="AF31" s="1"/>
      <c r="AG31" s="90"/>
      <c r="AH31" s="90"/>
    </row>
    <row r="32" spans="1:34" s="33" customFormat="1" ht="26.25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26"/>
      <c r="P32" s="19"/>
      <c r="S32"/>
      <c r="T32" s="10"/>
      <c r="U32"/>
      <c r="V32"/>
      <c r="W32"/>
      <c r="X32" s="15"/>
      <c r="Y32" s="93"/>
      <c r="Z32" s="93"/>
      <c r="AA32" s="91"/>
      <c r="AB32"/>
      <c r="AC32"/>
      <c r="AD32"/>
      <c r="AE32" s="92"/>
      <c r="AF32"/>
      <c r="AG32" s="90"/>
      <c r="AH32" s="90"/>
    </row>
    <row r="33" spans="1:34" s="33" customFormat="1" ht="26.25" customHeight="1" x14ac:dyDescent="0.2">
      <c r="A33" s="42" t="s">
        <v>1</v>
      </c>
      <c r="B33" s="43"/>
      <c r="C33" s="44"/>
      <c r="D33" s="45"/>
      <c r="E33" s="45"/>
      <c r="F33" s="45"/>
      <c r="G33" s="45"/>
      <c r="H33" s="51"/>
      <c r="I33" s="20"/>
      <c r="J33" s="20"/>
      <c r="K33" s="20"/>
      <c r="L33" s="20"/>
      <c r="M33" s="20"/>
      <c r="N33" s="14"/>
      <c r="O33" s="15"/>
      <c r="P33" s="15"/>
      <c r="Q33"/>
      <c r="R33"/>
      <c r="S33"/>
      <c r="T33" s="10"/>
      <c r="U33"/>
      <c r="V33"/>
      <c r="W33"/>
      <c r="X33"/>
      <c r="Y33" s="94"/>
      <c r="Z33" s="94"/>
      <c r="AA33" s="15"/>
      <c r="AB33"/>
      <c r="AC33"/>
      <c r="AD33"/>
      <c r="AE33" s="92"/>
      <c r="AF33" s="4"/>
      <c r="AG33" s="32"/>
      <c r="AH33" s="32"/>
    </row>
    <row r="34" spans="1:34" s="59" customFormat="1" ht="26.25" customHeight="1" x14ac:dyDescent="0.2">
      <c r="A34" s="106" t="s">
        <v>18</v>
      </c>
      <c r="B34" s="2"/>
      <c r="C34" s="2"/>
      <c r="D34" s="46"/>
      <c r="E34" s="2" t="s">
        <v>33</v>
      </c>
      <c r="F34" s="29"/>
      <c r="G34" s="46"/>
      <c r="H34" s="52"/>
      <c r="I34" s="2"/>
      <c r="J34" s="2"/>
      <c r="K34" s="2"/>
      <c r="L34" s="2"/>
      <c r="M34" s="2"/>
      <c r="N34" s="15"/>
      <c r="O34" s="15"/>
      <c r="P34" s="15"/>
      <c r="Q34"/>
      <c r="R34"/>
      <c r="S34"/>
      <c r="T34"/>
      <c r="U34"/>
      <c r="V34"/>
      <c r="W34"/>
      <c r="X34" s="15"/>
      <c r="Y34" s="15"/>
      <c r="Z34" s="15"/>
      <c r="AA34" s="15"/>
      <c r="AB34" s="96"/>
      <c r="AC34" s="96"/>
      <c r="AD34" s="97"/>
      <c r="AE34"/>
      <c r="AF34" s="1"/>
      <c r="AG34" s="32"/>
      <c r="AH34" s="32"/>
    </row>
    <row r="35" spans="1:34" s="59" customFormat="1" ht="26.25" customHeight="1" x14ac:dyDescent="0.2">
      <c r="A35" s="49" t="s">
        <v>17</v>
      </c>
      <c r="B35" s="27"/>
      <c r="C35" s="28"/>
      <c r="D35" s="50" t="s">
        <v>33</v>
      </c>
      <c r="E35" s="2"/>
      <c r="F35" s="2"/>
      <c r="G35" s="29"/>
      <c r="H35" s="52"/>
      <c r="I35" s="2"/>
      <c r="J35" s="2"/>
      <c r="K35" s="2"/>
      <c r="L35" s="2"/>
      <c r="M35" s="2"/>
      <c r="O35" s="15"/>
      <c r="P35" s="15"/>
      <c r="Q35"/>
      <c r="R35"/>
    </row>
    <row r="36" spans="1:34" s="59" customFormat="1" ht="26.25" customHeight="1" x14ac:dyDescent="0.2">
      <c r="A36" s="107"/>
      <c r="B36" s="2"/>
      <c r="C36" s="2"/>
      <c r="D36" s="29"/>
      <c r="E36" s="2"/>
      <c r="F36" s="2"/>
      <c r="G36" s="29"/>
      <c r="H36" s="52"/>
      <c r="I36" s="2"/>
      <c r="J36" s="2"/>
      <c r="K36" s="2"/>
      <c r="L36" s="2"/>
      <c r="M36" s="2"/>
      <c r="N36"/>
      <c r="O36"/>
      <c r="P36"/>
      <c r="Q36"/>
      <c r="R36"/>
    </row>
    <row r="37" spans="1:34" s="59" customFormat="1" ht="26.25" customHeight="1" x14ac:dyDescent="0.2">
      <c r="A37" s="62" t="s">
        <v>33</v>
      </c>
      <c r="B37" s="63"/>
      <c r="C37" s="64"/>
      <c r="D37" s="65"/>
      <c r="E37" s="47"/>
      <c r="F37" s="47"/>
      <c r="G37" s="66"/>
      <c r="H37" s="48"/>
      <c r="I37" s="2"/>
      <c r="J37" s="2"/>
      <c r="K37" s="2"/>
      <c r="L37" s="2"/>
      <c r="M37" s="2"/>
      <c r="N37" s="58"/>
      <c r="O37"/>
      <c r="P37"/>
    </row>
    <row r="38" spans="1:34" s="59" customFormat="1" ht="26.25" customHeight="1" x14ac:dyDescent="0.2">
      <c r="A38" s="18"/>
      <c r="B38" s="56"/>
      <c r="C38" s="22"/>
      <c r="D38" s="60"/>
      <c r="E38" s="61"/>
      <c r="F38" s="41"/>
      <c r="G38" s="60"/>
      <c r="H38" s="40"/>
      <c r="I38" s="40"/>
      <c r="J38" s="40"/>
      <c r="K38" s="40"/>
      <c r="L38" s="40"/>
      <c r="M38" s="40"/>
      <c r="N38" s="60"/>
    </row>
    <row r="39" spans="1:34" s="59" customFormat="1" ht="26.25" customHeight="1" x14ac:dyDescent="0.2">
      <c r="A39" s="58" t="s">
        <v>16</v>
      </c>
      <c r="B39" s="56"/>
      <c r="C39" s="22"/>
      <c r="D39" s="60"/>
      <c r="E39" s="61"/>
      <c r="F39" s="41"/>
      <c r="G39" s="60"/>
      <c r="N39" s="58"/>
      <c r="O39" s="34"/>
    </row>
    <row r="40" spans="1:34" s="59" customFormat="1" ht="26.25" customHeight="1" x14ac:dyDescent="0.2">
      <c r="A40" s="67"/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/>
      <c r="B41" s="56"/>
      <c r="C41" s="22"/>
      <c r="D41" s="60"/>
      <c r="E41" s="61"/>
      <c r="F41" s="41"/>
      <c r="G41" s="60"/>
      <c r="N41" s="58"/>
      <c r="O41" s="32"/>
    </row>
    <row r="42" spans="1:34" s="59" customFormat="1" ht="26.25" customHeight="1" x14ac:dyDescent="0.2">
      <c r="A42" s="18"/>
      <c r="B42" s="18"/>
      <c r="C42" s="9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34"/>
    </row>
    <row r="43" spans="1:34" ht="26.25" customHeight="1" x14ac:dyDescent="0.2">
      <c r="A43" s="18"/>
      <c r="B43" s="56"/>
      <c r="C43" s="22"/>
      <c r="D43" s="60"/>
      <c r="E43" s="61"/>
      <c r="F43" s="41"/>
      <c r="G43" s="60"/>
      <c r="H43" s="40"/>
      <c r="I43" s="40"/>
      <c r="J43" s="40"/>
      <c r="K43" s="40"/>
      <c r="L43" s="40"/>
      <c r="M43" s="40"/>
      <c r="N43" s="60"/>
      <c r="O43" s="59"/>
      <c r="P43" s="59"/>
      <c r="Q43" s="59"/>
      <c r="R43" s="59"/>
    </row>
    <row r="44" spans="1:34" ht="21" x14ac:dyDescent="0.2">
      <c r="A44" s="67"/>
      <c r="B44" s="18"/>
      <c r="C44" s="9"/>
      <c r="D44" s="60"/>
      <c r="E44" s="61"/>
      <c r="F44" s="41"/>
      <c r="G44" s="60"/>
      <c r="H44" s="40"/>
      <c r="I44" s="40"/>
      <c r="J44" s="40"/>
      <c r="K44" s="40"/>
      <c r="L44" s="40"/>
      <c r="M44" s="40"/>
      <c r="N44" s="60"/>
      <c r="O44" s="59"/>
      <c r="P44" s="59"/>
      <c r="Q44" s="59"/>
      <c r="R44" s="59"/>
    </row>
  </sheetData>
  <mergeCells count="10">
    <mergeCell ref="A1:G3"/>
    <mergeCell ref="Q4:R4"/>
    <mergeCell ref="A5:C6"/>
    <mergeCell ref="D9:H9"/>
    <mergeCell ref="A10:B10"/>
    <mergeCell ref="D10:F10"/>
    <mergeCell ref="G10:H10"/>
    <mergeCell ref="I9:L9"/>
    <mergeCell ref="I10:J10"/>
    <mergeCell ref="K10:L10"/>
  </mergeCells>
  <phoneticPr fontId="2"/>
  <hyperlinks>
    <hyperlink ref="R3" r:id="rId1" xr:uid="{00000000-0004-0000-01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>
    <oddHeader>&amp;R(ME1)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AH42"/>
  <sheetViews>
    <sheetView showGridLines="0" showOutlineSymbols="0" topLeftCell="J7" zoomScale="55" zoomScaleNormal="55" zoomScaleSheetLayoutView="55" workbookViewId="0">
      <selection activeCell="Q12" sqref="Q12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44047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79" t="s">
        <v>8</v>
      </c>
      <c r="O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84" t="s">
        <v>7</v>
      </c>
    </row>
    <row r="11" spans="1:18" ht="26.1" customHeight="1" x14ac:dyDescent="0.2">
      <c r="A11" s="89" t="s">
        <v>333</v>
      </c>
      <c r="B11" s="68"/>
      <c r="C11" s="69" t="s">
        <v>359</v>
      </c>
      <c r="D11" s="141" t="s">
        <v>154</v>
      </c>
      <c r="E11" s="98" t="s">
        <v>152</v>
      </c>
      <c r="F11" s="99"/>
      <c r="G11" s="53">
        <v>44042</v>
      </c>
      <c r="H11" s="74"/>
      <c r="I11" s="141" t="s">
        <v>154</v>
      </c>
      <c r="J11" s="98" t="s">
        <v>152</v>
      </c>
      <c r="K11" s="113">
        <v>44042</v>
      </c>
      <c r="L11" s="102"/>
      <c r="M11" s="142">
        <v>44048</v>
      </c>
      <c r="N11" s="143">
        <v>44073</v>
      </c>
      <c r="O11" s="144">
        <v>44080</v>
      </c>
      <c r="P11" s="72" t="s">
        <v>29</v>
      </c>
    </row>
    <row r="12" spans="1:18" ht="26.1" customHeight="1" x14ac:dyDescent="0.2">
      <c r="A12" s="89" t="s">
        <v>82</v>
      </c>
      <c r="B12" s="68"/>
      <c r="C12" s="69" t="s">
        <v>360</v>
      </c>
      <c r="D12" s="117" t="s">
        <v>154</v>
      </c>
      <c r="E12" s="98" t="s">
        <v>297</v>
      </c>
      <c r="F12" s="99"/>
      <c r="G12" s="53">
        <v>44046</v>
      </c>
      <c r="H12" s="74"/>
      <c r="I12" s="117" t="s">
        <v>154</v>
      </c>
      <c r="J12" s="98" t="s">
        <v>297</v>
      </c>
      <c r="K12" s="115">
        <v>44046</v>
      </c>
      <c r="L12" s="74"/>
      <c r="M12" s="142">
        <v>44051</v>
      </c>
      <c r="N12" s="143">
        <v>44076</v>
      </c>
      <c r="O12" s="144">
        <v>44083</v>
      </c>
      <c r="P12" s="72" t="s">
        <v>28</v>
      </c>
    </row>
    <row r="13" spans="1:18" ht="26.1" customHeight="1" x14ac:dyDescent="0.2">
      <c r="A13" s="89" t="s">
        <v>333</v>
      </c>
      <c r="B13" s="68"/>
      <c r="C13" s="69" t="s">
        <v>361</v>
      </c>
      <c r="D13" s="117" t="s">
        <v>154</v>
      </c>
      <c r="E13" s="98" t="s">
        <v>299</v>
      </c>
      <c r="F13" s="99"/>
      <c r="G13" s="53">
        <v>44048</v>
      </c>
      <c r="H13" s="74"/>
      <c r="I13" s="117" t="s">
        <v>154</v>
      </c>
      <c r="J13" s="98" t="s">
        <v>299</v>
      </c>
      <c r="K13" s="115">
        <v>44048</v>
      </c>
      <c r="L13" s="74"/>
      <c r="M13" s="142">
        <v>44053</v>
      </c>
      <c r="N13" s="143">
        <v>44078</v>
      </c>
      <c r="O13" s="144">
        <v>44085</v>
      </c>
      <c r="P13" s="72"/>
    </row>
    <row r="14" spans="1:18" ht="26.1" customHeight="1" x14ac:dyDescent="0.2">
      <c r="A14" s="89" t="s">
        <v>82</v>
      </c>
      <c r="B14" s="68"/>
      <c r="C14" s="69" t="s">
        <v>362</v>
      </c>
      <c r="D14" s="117" t="s">
        <v>154</v>
      </c>
      <c r="E14" s="98" t="s">
        <v>153</v>
      </c>
      <c r="F14" s="99"/>
      <c r="G14" s="53">
        <v>44049</v>
      </c>
      <c r="H14" s="74"/>
      <c r="I14" s="117" t="s">
        <v>154</v>
      </c>
      <c r="J14" s="98" t="s">
        <v>153</v>
      </c>
      <c r="K14" s="115">
        <v>44049</v>
      </c>
      <c r="L14" s="102"/>
      <c r="M14" s="142">
        <v>44055</v>
      </c>
      <c r="N14" s="143">
        <v>44080</v>
      </c>
      <c r="O14" s="144">
        <v>44087</v>
      </c>
      <c r="P14" s="72"/>
    </row>
    <row r="15" spans="1:18" ht="26.1" customHeight="1" x14ac:dyDescent="0.2">
      <c r="A15" s="89" t="s">
        <v>333</v>
      </c>
      <c r="B15" s="68"/>
      <c r="C15" s="69" t="s">
        <v>363</v>
      </c>
      <c r="D15" s="117" t="s">
        <v>154</v>
      </c>
      <c r="E15" s="98" t="s">
        <v>302</v>
      </c>
      <c r="F15" s="99"/>
      <c r="G15" s="53">
        <v>44050</v>
      </c>
      <c r="H15" s="74"/>
      <c r="I15" s="117" t="s">
        <v>154</v>
      </c>
      <c r="J15" s="98" t="s">
        <v>302</v>
      </c>
      <c r="K15" s="115">
        <v>44050</v>
      </c>
      <c r="L15" s="74"/>
      <c r="M15" s="142">
        <v>44058</v>
      </c>
      <c r="N15" s="143">
        <v>44083</v>
      </c>
      <c r="O15" s="144">
        <v>44090</v>
      </c>
      <c r="P15" s="72"/>
    </row>
    <row r="16" spans="1:18" ht="26.1" customHeight="1" x14ac:dyDescent="0.2">
      <c r="A16" s="89" t="s">
        <v>82</v>
      </c>
      <c r="B16" s="68"/>
      <c r="C16" s="69" t="s">
        <v>364</v>
      </c>
      <c r="D16" s="117" t="s">
        <v>154</v>
      </c>
      <c r="E16" s="98" t="s">
        <v>304</v>
      </c>
      <c r="F16" s="99"/>
      <c r="G16" s="53">
        <v>44055</v>
      </c>
      <c r="H16" s="74"/>
      <c r="I16" s="117" t="s">
        <v>154</v>
      </c>
      <c r="J16" s="98" t="s">
        <v>304</v>
      </c>
      <c r="K16" s="114">
        <v>44055</v>
      </c>
      <c r="L16" s="74"/>
      <c r="M16" s="142">
        <v>44060</v>
      </c>
      <c r="N16" s="143">
        <v>44085</v>
      </c>
      <c r="O16" s="144">
        <v>44092</v>
      </c>
      <c r="P16" s="72"/>
    </row>
    <row r="17" spans="1:17" ht="26.1" customHeight="1" x14ac:dyDescent="0.2">
      <c r="A17" s="89" t="s">
        <v>333</v>
      </c>
      <c r="B17" s="68"/>
      <c r="C17" s="69" t="s">
        <v>365</v>
      </c>
      <c r="D17" s="117" t="s">
        <v>154</v>
      </c>
      <c r="E17" s="98" t="s">
        <v>284</v>
      </c>
      <c r="F17" s="99"/>
      <c r="G17" s="53">
        <v>44056</v>
      </c>
      <c r="H17" s="74"/>
      <c r="I17" s="117" t="s">
        <v>154</v>
      </c>
      <c r="J17" s="98" t="s">
        <v>284</v>
      </c>
      <c r="K17" s="115">
        <v>44056</v>
      </c>
      <c r="L17" s="74"/>
      <c r="M17" s="142">
        <v>44062</v>
      </c>
      <c r="N17" s="143">
        <v>44087</v>
      </c>
      <c r="O17" s="144">
        <v>44094</v>
      </c>
      <c r="P17" s="72"/>
    </row>
    <row r="18" spans="1:17" ht="26.1" customHeight="1" x14ac:dyDescent="0.2">
      <c r="A18" s="89" t="s">
        <v>82</v>
      </c>
      <c r="B18" s="68"/>
      <c r="C18" s="69" t="s">
        <v>366</v>
      </c>
      <c r="D18" s="117" t="s">
        <v>154</v>
      </c>
      <c r="E18" s="98" t="s">
        <v>307</v>
      </c>
      <c r="F18" s="99"/>
      <c r="G18" s="53">
        <v>44060</v>
      </c>
      <c r="H18" s="74"/>
      <c r="I18" s="117" t="s">
        <v>154</v>
      </c>
      <c r="J18" s="98" t="s">
        <v>307</v>
      </c>
      <c r="K18" s="115">
        <v>44060</v>
      </c>
      <c r="L18" s="74"/>
      <c r="M18" s="142">
        <v>44065</v>
      </c>
      <c r="N18" s="143">
        <v>44090</v>
      </c>
      <c r="O18" s="144">
        <v>44097</v>
      </c>
      <c r="P18" s="72"/>
    </row>
    <row r="19" spans="1:17" ht="26.1" customHeight="1" x14ac:dyDescent="0.2">
      <c r="A19" s="89" t="s">
        <v>333</v>
      </c>
      <c r="B19" s="68"/>
      <c r="C19" s="69" t="s">
        <v>367</v>
      </c>
      <c r="D19" s="117" t="s">
        <v>154</v>
      </c>
      <c r="E19" s="98" t="s">
        <v>309</v>
      </c>
      <c r="F19" s="99"/>
      <c r="G19" s="53">
        <v>44062</v>
      </c>
      <c r="H19" s="74"/>
      <c r="I19" s="117" t="s">
        <v>154</v>
      </c>
      <c r="J19" s="98" t="s">
        <v>309</v>
      </c>
      <c r="K19" s="115">
        <v>44062</v>
      </c>
      <c r="L19" s="74"/>
      <c r="M19" s="142">
        <v>44067</v>
      </c>
      <c r="N19" s="143">
        <v>44092</v>
      </c>
      <c r="O19" s="144">
        <v>44099</v>
      </c>
      <c r="P19" s="72"/>
    </row>
    <row r="20" spans="1:17" ht="26.1" customHeight="1" x14ac:dyDescent="0.2">
      <c r="A20" s="89" t="s">
        <v>82</v>
      </c>
      <c r="B20" s="68"/>
      <c r="C20" s="69" t="s">
        <v>368</v>
      </c>
      <c r="D20" s="117" t="s">
        <v>154</v>
      </c>
      <c r="E20" s="98" t="s">
        <v>289</v>
      </c>
      <c r="F20" s="99"/>
      <c r="G20" s="53">
        <v>44063</v>
      </c>
      <c r="H20" s="74"/>
      <c r="I20" s="117" t="s">
        <v>154</v>
      </c>
      <c r="J20" s="98" t="s">
        <v>289</v>
      </c>
      <c r="K20" s="115">
        <v>44063</v>
      </c>
      <c r="L20" s="74"/>
      <c r="M20" s="142">
        <v>44069</v>
      </c>
      <c r="N20" s="143">
        <v>44094</v>
      </c>
      <c r="O20" s="144">
        <v>44101</v>
      </c>
      <c r="P20" s="72"/>
    </row>
    <row r="21" spans="1:17" ht="26.1" customHeight="1" x14ac:dyDescent="0.2">
      <c r="A21" s="89" t="s">
        <v>333</v>
      </c>
      <c r="B21" s="68"/>
      <c r="C21" s="69" t="s">
        <v>369</v>
      </c>
      <c r="D21" s="117" t="s">
        <v>154</v>
      </c>
      <c r="E21" s="98" t="s">
        <v>312</v>
      </c>
      <c r="F21" s="99"/>
      <c r="G21" s="53">
        <v>44067</v>
      </c>
      <c r="H21" s="74"/>
      <c r="I21" s="117" t="s">
        <v>154</v>
      </c>
      <c r="J21" s="98" t="s">
        <v>312</v>
      </c>
      <c r="K21" s="115">
        <v>44067</v>
      </c>
      <c r="L21" s="74"/>
      <c r="M21" s="142">
        <v>44072</v>
      </c>
      <c r="N21" s="143">
        <v>44097</v>
      </c>
      <c r="O21" s="144">
        <v>44104</v>
      </c>
      <c r="P21" s="72"/>
    </row>
    <row r="22" spans="1:17" ht="26.1" customHeight="1" x14ac:dyDescent="0.2">
      <c r="A22" s="89" t="s">
        <v>82</v>
      </c>
      <c r="B22" s="68"/>
      <c r="C22" s="69" t="s">
        <v>370</v>
      </c>
      <c r="D22" s="117" t="s">
        <v>154</v>
      </c>
      <c r="E22" s="98" t="s">
        <v>314</v>
      </c>
      <c r="F22" s="99"/>
      <c r="G22" s="53">
        <v>44069</v>
      </c>
      <c r="H22" s="74"/>
      <c r="I22" s="117" t="s">
        <v>154</v>
      </c>
      <c r="J22" s="98" t="s">
        <v>314</v>
      </c>
      <c r="K22" s="115">
        <v>44069</v>
      </c>
      <c r="L22" s="74"/>
      <c r="M22" s="142">
        <v>44074</v>
      </c>
      <c r="N22" s="143">
        <v>44099</v>
      </c>
      <c r="O22" s="144">
        <v>44106</v>
      </c>
      <c r="P22" s="72"/>
    </row>
    <row r="23" spans="1:17" ht="26.1" customHeight="1" x14ac:dyDescent="0.2">
      <c r="A23" s="89" t="s">
        <v>333</v>
      </c>
      <c r="B23" s="68"/>
      <c r="C23" s="69" t="s">
        <v>38</v>
      </c>
      <c r="D23" s="117" t="s">
        <v>154</v>
      </c>
      <c r="E23" s="98" t="s">
        <v>293</v>
      </c>
      <c r="F23" s="99"/>
      <c r="G23" s="53">
        <v>44070</v>
      </c>
      <c r="H23" s="74"/>
      <c r="I23" s="117" t="s">
        <v>154</v>
      </c>
      <c r="J23" s="98" t="s">
        <v>293</v>
      </c>
      <c r="K23" s="115">
        <v>44070</v>
      </c>
      <c r="L23" s="74"/>
      <c r="M23" s="142">
        <v>44076</v>
      </c>
      <c r="N23" s="143">
        <v>44101</v>
      </c>
      <c r="O23" s="144">
        <v>44108</v>
      </c>
      <c r="P23" s="72" t="s">
        <v>28</v>
      </c>
    </row>
    <row r="24" spans="1:17" ht="26.1" customHeight="1" x14ac:dyDescent="0.2">
      <c r="A24" s="89"/>
      <c r="B24" s="68"/>
      <c r="C24" s="69"/>
      <c r="D24" s="159"/>
      <c r="E24" s="160"/>
      <c r="F24" s="161"/>
      <c r="G24" s="162"/>
      <c r="H24" s="163"/>
      <c r="I24" s="164"/>
      <c r="J24" s="160"/>
      <c r="K24" s="165"/>
      <c r="L24" s="163"/>
      <c r="M24" s="166"/>
      <c r="N24" s="167"/>
      <c r="O24" s="144"/>
      <c r="P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/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:G3"/>
    <mergeCell ref="Q4:R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R3" r:id="rId1" xr:uid="{00000000-0004-0000-0F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4AB94-69BF-4FCC-832B-93406E8BE34E}">
  <sheetPr>
    <tabColor rgb="FF92D050"/>
  </sheetPr>
  <dimension ref="A1:AH42"/>
  <sheetViews>
    <sheetView showGridLines="0" showOutlineSymbols="0" topLeftCell="A11" zoomScale="55" zoomScaleNormal="55" zoomScaleSheetLayoutView="55" workbookViewId="0">
      <selection activeCell="A23" sqref="A23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44075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169" t="s">
        <v>8</v>
      </c>
      <c r="O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84" t="s">
        <v>7</v>
      </c>
    </row>
    <row r="11" spans="1:18" ht="26.1" customHeight="1" x14ac:dyDescent="0.2">
      <c r="A11" s="89" t="s">
        <v>386</v>
      </c>
      <c r="B11" s="68"/>
      <c r="C11" s="69" t="s">
        <v>371</v>
      </c>
      <c r="D11" s="141" t="s">
        <v>372</v>
      </c>
      <c r="E11" s="98" t="s">
        <v>373</v>
      </c>
      <c r="F11" s="99"/>
      <c r="G11" s="53">
        <v>44074</v>
      </c>
      <c r="H11" s="74"/>
      <c r="I11" s="141" t="s">
        <v>372</v>
      </c>
      <c r="J11" s="98" t="s">
        <v>373</v>
      </c>
      <c r="K11" s="113">
        <v>44074</v>
      </c>
      <c r="L11" s="102"/>
      <c r="M11" s="142">
        <v>44079</v>
      </c>
      <c r="N11" s="143">
        <v>44104</v>
      </c>
      <c r="O11" s="144">
        <v>44111</v>
      </c>
      <c r="P11" s="72" t="s">
        <v>29</v>
      </c>
    </row>
    <row r="12" spans="1:18" ht="26.1" customHeight="1" x14ac:dyDescent="0.2">
      <c r="A12" s="89" t="s">
        <v>387</v>
      </c>
      <c r="B12" s="68"/>
      <c r="C12" s="69" t="s">
        <v>374</v>
      </c>
      <c r="D12" s="117" t="s">
        <v>372</v>
      </c>
      <c r="E12" s="98" t="s">
        <v>375</v>
      </c>
      <c r="F12" s="99"/>
      <c r="G12" s="53">
        <v>44076</v>
      </c>
      <c r="H12" s="74"/>
      <c r="I12" s="117" t="s">
        <v>372</v>
      </c>
      <c r="J12" s="98" t="s">
        <v>375</v>
      </c>
      <c r="K12" s="115">
        <v>44076</v>
      </c>
      <c r="L12" s="74"/>
      <c r="M12" s="142">
        <v>44081</v>
      </c>
      <c r="N12" s="143">
        <v>44106</v>
      </c>
      <c r="O12" s="144">
        <v>44113</v>
      </c>
      <c r="P12" s="72" t="s">
        <v>28</v>
      </c>
    </row>
    <row r="13" spans="1:18" ht="26.1" customHeight="1" x14ac:dyDescent="0.2">
      <c r="A13" s="89" t="s">
        <v>386</v>
      </c>
      <c r="B13" s="68"/>
      <c r="C13" s="69" t="s">
        <v>376</v>
      </c>
      <c r="D13" s="117" t="s">
        <v>372</v>
      </c>
      <c r="E13" s="98" t="s">
        <v>377</v>
      </c>
      <c r="F13" s="99"/>
      <c r="G13" s="53">
        <v>44077</v>
      </c>
      <c r="H13" s="74"/>
      <c r="I13" s="117" t="s">
        <v>372</v>
      </c>
      <c r="J13" s="98" t="s">
        <v>377</v>
      </c>
      <c r="K13" s="115">
        <v>44077</v>
      </c>
      <c r="L13" s="74"/>
      <c r="M13" s="142">
        <v>44083</v>
      </c>
      <c r="N13" s="143">
        <v>44108</v>
      </c>
      <c r="O13" s="144">
        <v>44115</v>
      </c>
      <c r="P13" s="72"/>
    </row>
    <row r="14" spans="1:18" ht="26.1" customHeight="1" x14ac:dyDescent="0.2">
      <c r="A14" s="89" t="s">
        <v>387</v>
      </c>
      <c r="B14" s="68"/>
      <c r="C14" s="69" t="s">
        <v>378</v>
      </c>
      <c r="D14" s="117" t="s">
        <v>372</v>
      </c>
      <c r="E14" s="98" t="s">
        <v>379</v>
      </c>
      <c r="F14" s="99"/>
      <c r="G14" s="53">
        <v>44081</v>
      </c>
      <c r="H14" s="74"/>
      <c r="I14" s="117" t="s">
        <v>372</v>
      </c>
      <c r="J14" s="98" t="s">
        <v>379</v>
      </c>
      <c r="K14" s="115">
        <v>44081</v>
      </c>
      <c r="L14" s="102"/>
      <c r="M14" s="142">
        <v>44086</v>
      </c>
      <c r="N14" s="143">
        <v>44111</v>
      </c>
      <c r="O14" s="144">
        <v>44118</v>
      </c>
      <c r="P14" s="72"/>
    </row>
    <row r="15" spans="1:18" ht="26.1" customHeight="1" x14ac:dyDescent="0.2">
      <c r="A15" s="89" t="s">
        <v>386</v>
      </c>
      <c r="B15" s="68"/>
      <c r="C15" s="69" t="s">
        <v>380</v>
      </c>
      <c r="D15" s="117" t="s">
        <v>372</v>
      </c>
      <c r="E15" s="98" t="s">
        <v>381</v>
      </c>
      <c r="F15" s="99"/>
      <c r="G15" s="53">
        <v>44083</v>
      </c>
      <c r="H15" s="74"/>
      <c r="I15" s="117" t="s">
        <v>372</v>
      </c>
      <c r="J15" s="98" t="s">
        <v>381</v>
      </c>
      <c r="K15" s="115">
        <v>44083</v>
      </c>
      <c r="L15" s="74"/>
      <c r="M15" s="142">
        <v>44088</v>
      </c>
      <c r="N15" s="143">
        <v>44113</v>
      </c>
      <c r="O15" s="144">
        <v>44120</v>
      </c>
      <c r="P15" s="72"/>
    </row>
    <row r="16" spans="1:18" ht="26.1" customHeight="1" x14ac:dyDescent="0.2">
      <c r="A16" s="89" t="s">
        <v>387</v>
      </c>
      <c r="B16" s="68"/>
      <c r="C16" s="69" t="s">
        <v>382</v>
      </c>
      <c r="D16" s="117" t="s">
        <v>372</v>
      </c>
      <c r="E16" s="98" t="s">
        <v>383</v>
      </c>
      <c r="F16" s="99"/>
      <c r="G16" s="53">
        <v>44084</v>
      </c>
      <c r="H16" s="74"/>
      <c r="I16" s="117" t="s">
        <v>372</v>
      </c>
      <c r="J16" s="98" t="s">
        <v>383</v>
      </c>
      <c r="K16" s="114">
        <v>44084</v>
      </c>
      <c r="L16" s="74"/>
      <c r="M16" s="142">
        <v>44090</v>
      </c>
      <c r="N16" s="143">
        <v>44115</v>
      </c>
      <c r="O16" s="144">
        <v>44122</v>
      </c>
      <c r="P16" s="72"/>
    </row>
    <row r="17" spans="1:17" ht="26.1" customHeight="1" x14ac:dyDescent="0.2">
      <c r="A17" s="89" t="s">
        <v>386</v>
      </c>
      <c r="B17" s="68"/>
      <c r="C17" s="69" t="s">
        <v>384</v>
      </c>
      <c r="D17" s="117" t="s">
        <v>372</v>
      </c>
      <c r="E17" s="98" t="s">
        <v>385</v>
      </c>
      <c r="F17" s="99"/>
      <c r="G17" s="53">
        <v>44088</v>
      </c>
      <c r="H17" s="74"/>
      <c r="I17" s="117" t="s">
        <v>372</v>
      </c>
      <c r="J17" s="98" t="s">
        <v>385</v>
      </c>
      <c r="K17" s="115">
        <v>44088</v>
      </c>
      <c r="L17" s="74"/>
      <c r="M17" s="142">
        <v>44093</v>
      </c>
      <c r="N17" s="143">
        <v>44118</v>
      </c>
      <c r="O17" s="144">
        <v>44125</v>
      </c>
      <c r="P17" s="72"/>
    </row>
    <row r="18" spans="1:17" ht="26.1" customHeight="1" x14ac:dyDescent="0.2">
      <c r="A18" s="89" t="s">
        <v>387</v>
      </c>
      <c r="B18" s="68"/>
      <c r="C18" s="69" t="s">
        <v>388</v>
      </c>
      <c r="D18" s="117" t="s">
        <v>372</v>
      </c>
      <c r="E18" s="98" t="s">
        <v>389</v>
      </c>
      <c r="F18" s="99"/>
      <c r="G18" s="53">
        <v>44090</v>
      </c>
      <c r="H18" s="74"/>
      <c r="I18" s="117" t="s">
        <v>372</v>
      </c>
      <c r="J18" s="98" t="s">
        <v>389</v>
      </c>
      <c r="K18" s="115">
        <v>44090</v>
      </c>
      <c r="L18" s="74"/>
      <c r="M18" s="142">
        <v>44095</v>
      </c>
      <c r="N18" s="143">
        <v>44120</v>
      </c>
      <c r="O18" s="144">
        <v>44127</v>
      </c>
      <c r="P18" s="72"/>
    </row>
    <row r="19" spans="1:17" ht="26.1" customHeight="1" x14ac:dyDescent="0.2">
      <c r="A19" s="89" t="s">
        <v>386</v>
      </c>
      <c r="B19" s="68"/>
      <c r="C19" s="69" t="s">
        <v>390</v>
      </c>
      <c r="D19" s="117" t="s">
        <v>372</v>
      </c>
      <c r="E19" s="98" t="s">
        <v>391</v>
      </c>
      <c r="F19" s="99"/>
      <c r="G19" s="53">
        <v>44091</v>
      </c>
      <c r="H19" s="74"/>
      <c r="I19" s="117" t="s">
        <v>372</v>
      </c>
      <c r="J19" s="98" t="s">
        <v>391</v>
      </c>
      <c r="K19" s="115">
        <v>44091</v>
      </c>
      <c r="L19" s="74"/>
      <c r="M19" s="142">
        <v>44097</v>
      </c>
      <c r="N19" s="143">
        <v>44122</v>
      </c>
      <c r="O19" s="144">
        <v>44129</v>
      </c>
      <c r="P19" s="72"/>
    </row>
    <row r="20" spans="1:17" ht="26.1" customHeight="1" x14ac:dyDescent="0.2">
      <c r="A20" s="89" t="s">
        <v>392</v>
      </c>
      <c r="B20" s="68"/>
      <c r="C20" s="69"/>
      <c r="D20" s="117"/>
      <c r="E20" s="98"/>
      <c r="F20" s="99"/>
      <c r="G20" s="53"/>
      <c r="H20" s="74"/>
      <c r="I20" s="117"/>
      <c r="J20" s="98"/>
      <c r="K20" s="115"/>
      <c r="L20" s="74"/>
      <c r="M20" s="142"/>
      <c r="N20" s="143"/>
      <c r="O20" s="144"/>
      <c r="P20" s="72"/>
    </row>
    <row r="21" spans="1:17" ht="26.1" customHeight="1" x14ac:dyDescent="0.2">
      <c r="A21" s="89" t="s">
        <v>386</v>
      </c>
      <c r="B21" s="68"/>
      <c r="C21" s="69" t="s">
        <v>393</v>
      </c>
      <c r="D21" s="117" t="s">
        <v>372</v>
      </c>
      <c r="E21" s="98" t="s">
        <v>394</v>
      </c>
      <c r="F21" s="99"/>
      <c r="G21" s="53">
        <v>44097</v>
      </c>
      <c r="H21" s="74"/>
      <c r="I21" s="117" t="s">
        <v>372</v>
      </c>
      <c r="J21" s="98" t="s">
        <v>394</v>
      </c>
      <c r="K21" s="115">
        <v>44097</v>
      </c>
      <c r="L21" s="74"/>
      <c r="M21" s="142">
        <v>44102</v>
      </c>
      <c r="N21" s="143">
        <v>44127</v>
      </c>
      <c r="O21" s="144">
        <v>44134</v>
      </c>
      <c r="P21" s="72"/>
    </row>
    <row r="22" spans="1:17" ht="26.1" customHeight="1" x14ac:dyDescent="0.2">
      <c r="A22" s="89" t="s">
        <v>387</v>
      </c>
      <c r="B22" s="68"/>
      <c r="C22" s="69" t="s">
        <v>395</v>
      </c>
      <c r="D22" s="117" t="s">
        <v>372</v>
      </c>
      <c r="E22" s="98" t="s">
        <v>396</v>
      </c>
      <c r="F22" s="99"/>
      <c r="G22" s="53">
        <v>44098</v>
      </c>
      <c r="H22" s="74"/>
      <c r="I22" s="117" t="s">
        <v>372</v>
      </c>
      <c r="J22" s="98" t="s">
        <v>396</v>
      </c>
      <c r="K22" s="115">
        <v>44098</v>
      </c>
      <c r="L22" s="74"/>
      <c r="M22" s="142">
        <v>44104</v>
      </c>
      <c r="N22" s="143">
        <v>44129</v>
      </c>
      <c r="O22" s="144">
        <v>44136</v>
      </c>
      <c r="P22" s="72"/>
    </row>
    <row r="23" spans="1:17" ht="26.1" customHeight="1" x14ac:dyDescent="0.2">
      <c r="A23" s="89" t="s">
        <v>386</v>
      </c>
      <c r="B23" s="68"/>
      <c r="C23" s="69" t="s">
        <v>397</v>
      </c>
      <c r="D23" s="117" t="s">
        <v>372</v>
      </c>
      <c r="E23" s="98" t="s">
        <v>398</v>
      </c>
      <c r="F23" s="99"/>
      <c r="G23" s="53">
        <v>44102</v>
      </c>
      <c r="H23" s="74"/>
      <c r="I23" s="117" t="s">
        <v>372</v>
      </c>
      <c r="J23" s="98" t="s">
        <v>398</v>
      </c>
      <c r="K23" s="115">
        <v>44102</v>
      </c>
      <c r="L23" s="74"/>
      <c r="M23" s="142">
        <v>44107</v>
      </c>
      <c r="N23" s="143">
        <v>44132</v>
      </c>
      <c r="O23" s="144">
        <v>44139</v>
      </c>
      <c r="P23" s="72" t="s">
        <v>28</v>
      </c>
    </row>
    <row r="24" spans="1:17" ht="26.1" customHeight="1" x14ac:dyDescent="0.2">
      <c r="A24" s="89"/>
      <c r="B24" s="68"/>
      <c r="C24" s="69"/>
      <c r="D24" s="159"/>
      <c r="E24" s="160"/>
      <c r="F24" s="161"/>
      <c r="G24" s="162"/>
      <c r="H24" s="163"/>
      <c r="I24" s="164"/>
      <c r="J24" s="160"/>
      <c r="K24" s="165"/>
      <c r="L24" s="163"/>
      <c r="M24" s="166"/>
      <c r="N24" s="167"/>
      <c r="O24" s="144"/>
      <c r="P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/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0:B10"/>
    <mergeCell ref="D10:F10"/>
    <mergeCell ref="G10:H10"/>
    <mergeCell ref="I10:J10"/>
    <mergeCell ref="K10:L10"/>
    <mergeCell ref="A1:G3"/>
    <mergeCell ref="Q4:R4"/>
    <mergeCell ref="A5:C6"/>
    <mergeCell ref="D9:H9"/>
    <mergeCell ref="I9:L9"/>
  </mergeCells>
  <phoneticPr fontId="2"/>
  <hyperlinks>
    <hyperlink ref="R3" r:id="rId1" xr:uid="{3A83E7BA-5ADC-4FCA-B3CF-ABA8CD4C5067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BF03D-F4FC-4C68-A4FA-D8DB9BB8ABCA}">
  <sheetPr>
    <tabColor theme="0"/>
  </sheetPr>
  <dimension ref="A1:AH42"/>
  <sheetViews>
    <sheetView showGridLines="0" showOutlineSymbols="0" zoomScale="55" zoomScaleNormal="55" zoomScaleSheetLayoutView="55" workbookViewId="0">
      <selection sqref="A1:G3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44102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170" t="s">
        <v>8</v>
      </c>
      <c r="O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84" t="s">
        <v>7</v>
      </c>
    </row>
    <row r="11" spans="1:18" ht="26.1" customHeight="1" x14ac:dyDescent="0.2">
      <c r="A11" s="89" t="s">
        <v>399</v>
      </c>
      <c r="B11" s="68"/>
      <c r="C11" s="69" t="s">
        <v>400</v>
      </c>
      <c r="D11" s="141" t="s">
        <v>401</v>
      </c>
      <c r="E11" s="98" t="s">
        <v>402</v>
      </c>
      <c r="F11" s="99"/>
      <c r="G11" s="53">
        <v>44105</v>
      </c>
      <c r="H11" s="74"/>
      <c r="I11" s="141" t="s">
        <v>401</v>
      </c>
      <c r="J11" s="98" t="s">
        <v>402</v>
      </c>
      <c r="K11" s="113">
        <v>44105</v>
      </c>
      <c r="L11" s="102"/>
      <c r="M11" s="142">
        <v>44111</v>
      </c>
      <c r="N11" s="143">
        <v>44136</v>
      </c>
      <c r="O11" s="144">
        <v>44143</v>
      </c>
      <c r="P11" s="72" t="s">
        <v>29</v>
      </c>
    </row>
    <row r="12" spans="1:18" ht="26.1" customHeight="1" x14ac:dyDescent="0.2">
      <c r="A12" s="89" t="s">
        <v>387</v>
      </c>
      <c r="B12" s="68"/>
      <c r="C12" s="69" t="s">
        <v>403</v>
      </c>
      <c r="D12" s="117" t="s">
        <v>401</v>
      </c>
      <c r="E12" s="98" t="s">
        <v>377</v>
      </c>
      <c r="F12" s="99"/>
      <c r="G12" s="53">
        <v>44109</v>
      </c>
      <c r="H12" s="74"/>
      <c r="I12" s="117" t="s">
        <v>401</v>
      </c>
      <c r="J12" s="98" t="s">
        <v>377</v>
      </c>
      <c r="K12" s="115">
        <v>44109</v>
      </c>
      <c r="L12" s="74"/>
      <c r="M12" s="142">
        <v>44114</v>
      </c>
      <c r="N12" s="143">
        <v>44139</v>
      </c>
      <c r="O12" s="144">
        <v>44146</v>
      </c>
      <c r="P12" s="72" t="s">
        <v>28</v>
      </c>
    </row>
    <row r="13" spans="1:18" ht="26.1" customHeight="1" x14ac:dyDescent="0.2">
      <c r="A13" s="89" t="s">
        <v>399</v>
      </c>
      <c r="B13" s="68"/>
      <c r="C13" s="69" t="s">
        <v>404</v>
      </c>
      <c r="D13" s="117" t="s">
        <v>401</v>
      </c>
      <c r="E13" s="98" t="s">
        <v>379</v>
      </c>
      <c r="F13" s="99"/>
      <c r="G13" s="53">
        <v>44111</v>
      </c>
      <c r="H13" s="74"/>
      <c r="I13" s="117" t="s">
        <v>401</v>
      </c>
      <c r="J13" s="98" t="s">
        <v>379</v>
      </c>
      <c r="K13" s="115">
        <v>44111</v>
      </c>
      <c r="L13" s="74"/>
      <c r="M13" s="142">
        <v>44116</v>
      </c>
      <c r="N13" s="143">
        <v>44141</v>
      </c>
      <c r="O13" s="144">
        <v>44148</v>
      </c>
      <c r="P13" s="72"/>
    </row>
    <row r="14" spans="1:18" ht="26.1" customHeight="1" x14ac:dyDescent="0.2">
      <c r="A14" s="89" t="s">
        <v>386</v>
      </c>
      <c r="B14" s="68"/>
      <c r="C14" s="69" t="s">
        <v>405</v>
      </c>
      <c r="D14" s="117" t="s">
        <v>401</v>
      </c>
      <c r="E14" s="98" t="s">
        <v>406</v>
      </c>
      <c r="F14" s="99"/>
      <c r="G14" s="53">
        <v>44112</v>
      </c>
      <c r="H14" s="74"/>
      <c r="I14" s="117" t="s">
        <v>401</v>
      </c>
      <c r="J14" s="98" t="s">
        <v>406</v>
      </c>
      <c r="K14" s="115">
        <v>44112</v>
      </c>
      <c r="L14" s="102"/>
      <c r="M14" s="142">
        <v>44118</v>
      </c>
      <c r="N14" s="143">
        <v>44143</v>
      </c>
      <c r="O14" s="144">
        <v>44150</v>
      </c>
      <c r="P14" s="72"/>
    </row>
    <row r="15" spans="1:18" ht="26.1" customHeight="1" x14ac:dyDescent="0.2">
      <c r="A15" s="89" t="s">
        <v>399</v>
      </c>
      <c r="B15" s="68"/>
      <c r="C15" s="69" t="s">
        <v>407</v>
      </c>
      <c r="D15" s="117" t="s">
        <v>401</v>
      </c>
      <c r="E15" s="98" t="s">
        <v>383</v>
      </c>
      <c r="F15" s="99"/>
      <c r="G15" s="53">
        <v>44116</v>
      </c>
      <c r="H15" s="74"/>
      <c r="I15" s="117" t="s">
        <v>401</v>
      </c>
      <c r="J15" s="98" t="s">
        <v>383</v>
      </c>
      <c r="K15" s="115">
        <v>44116</v>
      </c>
      <c r="L15" s="74"/>
      <c r="M15" s="142">
        <v>44121</v>
      </c>
      <c r="N15" s="143">
        <v>44146</v>
      </c>
      <c r="O15" s="144">
        <v>44153</v>
      </c>
      <c r="P15" s="72"/>
    </row>
    <row r="16" spans="1:18" ht="26.1" customHeight="1" x14ac:dyDescent="0.2">
      <c r="A16" s="89" t="s">
        <v>386</v>
      </c>
      <c r="B16" s="68"/>
      <c r="C16" s="69" t="s">
        <v>408</v>
      </c>
      <c r="D16" s="117" t="s">
        <v>401</v>
      </c>
      <c r="E16" s="98" t="s">
        <v>385</v>
      </c>
      <c r="F16" s="99"/>
      <c r="G16" s="53">
        <v>44118</v>
      </c>
      <c r="H16" s="74"/>
      <c r="I16" s="117" t="s">
        <v>401</v>
      </c>
      <c r="J16" s="98" t="s">
        <v>385</v>
      </c>
      <c r="K16" s="114">
        <v>44118</v>
      </c>
      <c r="L16" s="74"/>
      <c r="M16" s="142">
        <v>44123</v>
      </c>
      <c r="N16" s="143">
        <v>44148</v>
      </c>
      <c r="O16" s="144">
        <v>44155</v>
      </c>
      <c r="P16" s="72"/>
    </row>
    <row r="17" spans="1:17" ht="26.1" customHeight="1" x14ac:dyDescent="0.2">
      <c r="A17" s="89" t="s">
        <v>399</v>
      </c>
      <c r="B17" s="68"/>
      <c r="C17" s="69" t="s">
        <v>409</v>
      </c>
      <c r="D17" s="117" t="s">
        <v>401</v>
      </c>
      <c r="E17" s="98" t="s">
        <v>410</v>
      </c>
      <c r="F17" s="99"/>
      <c r="G17" s="53">
        <v>44119</v>
      </c>
      <c r="H17" s="74"/>
      <c r="I17" s="117" t="s">
        <v>401</v>
      </c>
      <c r="J17" s="98" t="s">
        <v>410</v>
      </c>
      <c r="K17" s="115">
        <v>44119</v>
      </c>
      <c r="L17" s="74"/>
      <c r="M17" s="142">
        <v>44125</v>
      </c>
      <c r="N17" s="143">
        <v>44150</v>
      </c>
      <c r="O17" s="144">
        <v>44157</v>
      </c>
      <c r="P17" s="72"/>
    </row>
    <row r="18" spans="1:17" ht="26.1" customHeight="1" x14ac:dyDescent="0.2">
      <c r="A18" s="89" t="s">
        <v>386</v>
      </c>
      <c r="B18" s="68"/>
      <c r="C18" s="69" t="s">
        <v>411</v>
      </c>
      <c r="D18" s="117" t="s">
        <v>401</v>
      </c>
      <c r="E18" s="98" t="s">
        <v>391</v>
      </c>
      <c r="F18" s="99"/>
      <c r="G18" s="53">
        <v>44123</v>
      </c>
      <c r="H18" s="74"/>
      <c r="I18" s="117" t="s">
        <v>401</v>
      </c>
      <c r="J18" s="98" t="s">
        <v>391</v>
      </c>
      <c r="K18" s="115">
        <v>44123</v>
      </c>
      <c r="L18" s="74"/>
      <c r="M18" s="142">
        <v>44128</v>
      </c>
      <c r="N18" s="143">
        <v>44153</v>
      </c>
      <c r="O18" s="144">
        <v>44160</v>
      </c>
      <c r="P18" s="72"/>
    </row>
    <row r="19" spans="1:17" ht="26.1" customHeight="1" x14ac:dyDescent="0.2">
      <c r="A19" s="89" t="s">
        <v>399</v>
      </c>
      <c r="B19" s="68"/>
      <c r="C19" s="69" t="s">
        <v>412</v>
      </c>
      <c r="D19" s="117" t="s">
        <v>401</v>
      </c>
      <c r="E19" s="98" t="s">
        <v>413</v>
      </c>
      <c r="F19" s="99"/>
      <c r="G19" s="53">
        <v>44125</v>
      </c>
      <c r="H19" s="74"/>
      <c r="I19" s="117" t="s">
        <v>401</v>
      </c>
      <c r="J19" s="98" t="s">
        <v>413</v>
      </c>
      <c r="K19" s="115">
        <v>44125</v>
      </c>
      <c r="L19" s="74"/>
      <c r="M19" s="142">
        <v>44130</v>
      </c>
      <c r="N19" s="143">
        <v>44155</v>
      </c>
      <c r="O19" s="144">
        <v>44162</v>
      </c>
      <c r="P19" s="72"/>
    </row>
    <row r="20" spans="1:17" ht="26.1" customHeight="1" x14ac:dyDescent="0.2">
      <c r="A20" s="89" t="s">
        <v>386</v>
      </c>
      <c r="B20" s="68"/>
      <c r="C20" s="69" t="s">
        <v>414</v>
      </c>
      <c r="D20" s="117" t="s">
        <v>401</v>
      </c>
      <c r="E20" s="98" t="s">
        <v>415</v>
      </c>
      <c r="F20" s="99"/>
      <c r="G20" s="53">
        <v>44126</v>
      </c>
      <c r="H20" s="74"/>
      <c r="I20" s="117" t="s">
        <v>401</v>
      </c>
      <c r="J20" s="98" t="s">
        <v>415</v>
      </c>
      <c r="K20" s="115">
        <v>44126</v>
      </c>
      <c r="L20" s="74"/>
      <c r="M20" s="142">
        <v>44132</v>
      </c>
      <c r="N20" s="143">
        <v>44157</v>
      </c>
      <c r="O20" s="144">
        <v>44164</v>
      </c>
      <c r="P20" s="72"/>
    </row>
    <row r="21" spans="1:17" ht="26.1" customHeight="1" x14ac:dyDescent="0.2">
      <c r="A21" s="89" t="s">
        <v>399</v>
      </c>
      <c r="B21" s="68"/>
      <c r="C21" s="69" t="s">
        <v>416</v>
      </c>
      <c r="D21" s="117" t="s">
        <v>401</v>
      </c>
      <c r="E21" s="98" t="s">
        <v>396</v>
      </c>
      <c r="F21" s="99"/>
      <c r="G21" s="53">
        <v>44130</v>
      </c>
      <c r="H21" s="74"/>
      <c r="I21" s="117" t="s">
        <v>401</v>
      </c>
      <c r="J21" s="98" t="s">
        <v>396</v>
      </c>
      <c r="K21" s="115">
        <v>44130</v>
      </c>
      <c r="L21" s="74"/>
      <c r="M21" s="142">
        <v>44135</v>
      </c>
      <c r="N21" s="143">
        <v>44160</v>
      </c>
      <c r="O21" s="144">
        <v>44167</v>
      </c>
      <c r="P21" s="72"/>
    </row>
    <row r="22" spans="1:17" ht="26.1" customHeight="1" x14ac:dyDescent="0.2">
      <c r="A22" s="89" t="s">
        <v>386</v>
      </c>
      <c r="B22" s="68"/>
      <c r="C22" s="69" t="s">
        <v>417</v>
      </c>
      <c r="D22" s="117" t="s">
        <v>401</v>
      </c>
      <c r="E22" s="98" t="s">
        <v>398</v>
      </c>
      <c r="F22" s="99"/>
      <c r="G22" s="53">
        <v>44132</v>
      </c>
      <c r="H22" s="74"/>
      <c r="I22" s="117" t="s">
        <v>401</v>
      </c>
      <c r="J22" s="98" t="s">
        <v>398</v>
      </c>
      <c r="K22" s="115">
        <v>44132</v>
      </c>
      <c r="L22" s="74"/>
      <c r="M22" s="142">
        <v>44137</v>
      </c>
      <c r="N22" s="143">
        <v>44162</v>
      </c>
      <c r="O22" s="144">
        <v>44169</v>
      </c>
      <c r="P22" s="72"/>
    </row>
    <row r="23" spans="1:17" ht="26.1" customHeight="1" x14ac:dyDescent="0.2">
      <c r="A23" s="89" t="s">
        <v>418</v>
      </c>
      <c r="B23" s="68"/>
      <c r="C23" s="69" t="s">
        <v>418</v>
      </c>
      <c r="D23" s="117" t="s">
        <v>418</v>
      </c>
      <c r="E23" s="98" t="s">
        <v>418</v>
      </c>
      <c r="F23" s="99"/>
      <c r="G23" s="53" t="s">
        <v>418</v>
      </c>
      <c r="H23" s="74"/>
      <c r="I23" s="117" t="s">
        <v>418</v>
      </c>
      <c r="J23" s="98" t="s">
        <v>418</v>
      </c>
      <c r="K23" s="115" t="s">
        <v>418</v>
      </c>
      <c r="L23" s="74"/>
      <c r="M23" s="142" t="s">
        <v>418</v>
      </c>
      <c r="N23" s="143" t="s">
        <v>418</v>
      </c>
      <c r="O23" s="144" t="s">
        <v>418</v>
      </c>
      <c r="P23" s="72" t="s">
        <v>418</v>
      </c>
    </row>
    <row r="24" spans="1:17" ht="26.1" customHeight="1" x14ac:dyDescent="0.2">
      <c r="A24" s="89"/>
      <c r="B24" s="68"/>
      <c r="C24" s="69"/>
      <c r="D24" s="159"/>
      <c r="E24" s="160"/>
      <c r="F24" s="161"/>
      <c r="G24" s="162"/>
      <c r="H24" s="163"/>
      <c r="I24" s="164"/>
      <c r="J24" s="160"/>
      <c r="K24" s="165"/>
      <c r="L24" s="163"/>
      <c r="M24" s="166"/>
      <c r="N24" s="167"/>
      <c r="O24" s="144"/>
      <c r="P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/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:G3"/>
    <mergeCell ref="Q4:R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R3" r:id="rId1" xr:uid="{FFAAC590-BD0F-4040-8023-76D01E6FA991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CBF02-53AF-465D-8E96-CD5F4BAD54C9}">
  <dimension ref="A1:AH42"/>
  <sheetViews>
    <sheetView topLeftCell="A16" workbookViewId="0">
      <selection sqref="A1:G3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44136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171" t="s">
        <v>8</v>
      </c>
      <c r="O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84" t="s">
        <v>7</v>
      </c>
    </row>
    <row r="11" spans="1:18" ht="26.1" customHeight="1" x14ac:dyDescent="0.2">
      <c r="A11" s="89" t="s">
        <v>82</v>
      </c>
      <c r="B11" s="68"/>
      <c r="C11" s="69" t="s">
        <v>419</v>
      </c>
      <c r="D11" s="141" t="s">
        <v>420</v>
      </c>
      <c r="E11" s="98" t="s">
        <v>267</v>
      </c>
      <c r="F11" s="99"/>
      <c r="G11" s="53">
        <v>44140</v>
      </c>
      <c r="H11" s="74"/>
      <c r="I11" s="141" t="s">
        <v>420</v>
      </c>
      <c r="J11" s="98" t="s">
        <v>267</v>
      </c>
      <c r="K11" s="113">
        <v>44140</v>
      </c>
      <c r="L11" s="102"/>
      <c r="M11" s="142">
        <v>44146</v>
      </c>
      <c r="N11" s="143">
        <v>44171</v>
      </c>
      <c r="O11" s="144">
        <v>44178</v>
      </c>
      <c r="P11" s="72" t="s">
        <v>29</v>
      </c>
    </row>
    <row r="12" spans="1:18" ht="26.1" customHeight="1" x14ac:dyDescent="0.2">
      <c r="A12" s="89" t="s">
        <v>421</v>
      </c>
      <c r="B12" s="68"/>
      <c r="C12" s="69" t="s">
        <v>422</v>
      </c>
      <c r="D12" s="117" t="s">
        <v>420</v>
      </c>
      <c r="E12" s="98" t="s">
        <v>149</v>
      </c>
      <c r="F12" s="99"/>
      <c r="G12" s="53">
        <v>44144</v>
      </c>
      <c r="H12" s="74"/>
      <c r="I12" s="117" t="s">
        <v>420</v>
      </c>
      <c r="J12" s="98" t="s">
        <v>149</v>
      </c>
      <c r="K12" s="115">
        <v>44144</v>
      </c>
      <c r="L12" s="74"/>
      <c r="M12" s="142">
        <v>44149</v>
      </c>
      <c r="N12" s="143">
        <v>44174</v>
      </c>
      <c r="O12" s="144">
        <v>44181</v>
      </c>
      <c r="P12" s="72" t="s">
        <v>28</v>
      </c>
    </row>
    <row r="13" spans="1:18" ht="26.1" customHeight="1" x14ac:dyDescent="0.2">
      <c r="A13" s="89" t="s">
        <v>82</v>
      </c>
      <c r="B13" s="68"/>
      <c r="C13" s="69" t="s">
        <v>423</v>
      </c>
      <c r="D13" s="117" t="s">
        <v>420</v>
      </c>
      <c r="E13" s="98" t="s">
        <v>143</v>
      </c>
      <c r="F13" s="99"/>
      <c r="G13" s="53">
        <v>44146</v>
      </c>
      <c r="H13" s="74"/>
      <c r="I13" s="117" t="s">
        <v>420</v>
      </c>
      <c r="J13" s="98" t="s">
        <v>143</v>
      </c>
      <c r="K13" s="115">
        <v>44146</v>
      </c>
      <c r="L13" s="74"/>
      <c r="M13" s="142">
        <v>44151</v>
      </c>
      <c r="N13" s="143">
        <v>44176</v>
      </c>
      <c r="O13" s="144">
        <v>44183</v>
      </c>
      <c r="P13" s="72"/>
    </row>
    <row r="14" spans="1:18" ht="26.1" customHeight="1" x14ac:dyDescent="0.2">
      <c r="A14" s="89" t="s">
        <v>421</v>
      </c>
      <c r="B14" s="68"/>
      <c r="C14" s="69" t="s">
        <v>424</v>
      </c>
      <c r="D14" s="117" t="s">
        <v>420</v>
      </c>
      <c r="E14" s="98" t="s">
        <v>271</v>
      </c>
      <c r="F14" s="99"/>
      <c r="G14" s="53">
        <v>44147</v>
      </c>
      <c r="H14" s="74"/>
      <c r="I14" s="117" t="s">
        <v>420</v>
      </c>
      <c r="J14" s="98" t="s">
        <v>271</v>
      </c>
      <c r="K14" s="115">
        <v>44147</v>
      </c>
      <c r="L14" s="102"/>
      <c r="M14" s="142">
        <v>44153</v>
      </c>
      <c r="N14" s="143">
        <v>44178</v>
      </c>
      <c r="O14" s="144">
        <v>44185</v>
      </c>
      <c r="P14" s="72"/>
    </row>
    <row r="15" spans="1:18" ht="26.1" customHeight="1" x14ac:dyDescent="0.2">
      <c r="A15" s="89" t="s">
        <v>82</v>
      </c>
      <c r="B15" s="68"/>
      <c r="C15" s="69" t="s">
        <v>425</v>
      </c>
      <c r="D15" s="117" t="s">
        <v>420</v>
      </c>
      <c r="E15" s="98" t="s">
        <v>150</v>
      </c>
      <c r="F15" s="99"/>
      <c r="G15" s="53">
        <v>44151</v>
      </c>
      <c r="H15" s="74"/>
      <c r="I15" s="117" t="s">
        <v>420</v>
      </c>
      <c r="J15" s="98" t="s">
        <v>150</v>
      </c>
      <c r="K15" s="115">
        <v>44151</v>
      </c>
      <c r="L15" s="74"/>
      <c r="M15" s="142">
        <v>44156</v>
      </c>
      <c r="N15" s="143">
        <v>44181</v>
      </c>
      <c r="O15" s="144">
        <v>44188</v>
      </c>
      <c r="P15" s="72"/>
    </row>
    <row r="16" spans="1:18" ht="26.1" customHeight="1" x14ac:dyDescent="0.2">
      <c r="A16" s="89" t="s">
        <v>421</v>
      </c>
      <c r="B16" s="68"/>
      <c r="C16" s="69" t="s">
        <v>426</v>
      </c>
      <c r="D16" s="117" t="s">
        <v>420</v>
      </c>
      <c r="E16" s="98" t="s">
        <v>144</v>
      </c>
      <c r="F16" s="99"/>
      <c r="G16" s="53">
        <v>44153</v>
      </c>
      <c r="H16" s="74"/>
      <c r="I16" s="117" t="s">
        <v>420</v>
      </c>
      <c r="J16" s="98" t="s">
        <v>144</v>
      </c>
      <c r="K16" s="114">
        <v>44153</v>
      </c>
      <c r="L16" s="74"/>
      <c r="M16" s="142">
        <v>44158</v>
      </c>
      <c r="N16" s="143">
        <v>44183</v>
      </c>
      <c r="O16" s="144">
        <v>44190</v>
      </c>
      <c r="P16" s="72"/>
    </row>
    <row r="17" spans="1:17" ht="26.1" customHeight="1" x14ac:dyDescent="0.2">
      <c r="A17" s="89" t="s">
        <v>82</v>
      </c>
      <c r="B17" s="68"/>
      <c r="C17" s="69" t="s">
        <v>427</v>
      </c>
      <c r="D17" s="117" t="s">
        <v>420</v>
      </c>
      <c r="E17" s="98" t="s">
        <v>275</v>
      </c>
      <c r="F17" s="99"/>
      <c r="G17" s="53">
        <v>44154</v>
      </c>
      <c r="H17" s="74"/>
      <c r="I17" s="117" t="s">
        <v>420</v>
      </c>
      <c r="J17" s="98" t="s">
        <v>275</v>
      </c>
      <c r="K17" s="115">
        <v>44154</v>
      </c>
      <c r="L17" s="74"/>
      <c r="M17" s="142">
        <v>44160</v>
      </c>
      <c r="N17" s="143">
        <v>44185</v>
      </c>
      <c r="O17" s="144">
        <v>44192</v>
      </c>
      <c r="P17" s="72"/>
    </row>
    <row r="18" spans="1:17" ht="26.1" customHeight="1" x14ac:dyDescent="0.2">
      <c r="A18" s="89" t="s">
        <v>421</v>
      </c>
      <c r="B18" s="68"/>
      <c r="C18" s="69" t="s">
        <v>428</v>
      </c>
      <c r="D18" s="117" t="s">
        <v>420</v>
      </c>
      <c r="E18" s="98" t="s">
        <v>156</v>
      </c>
      <c r="F18" s="99"/>
      <c r="G18" s="53">
        <v>44155</v>
      </c>
      <c r="H18" s="74"/>
      <c r="I18" s="117" t="s">
        <v>420</v>
      </c>
      <c r="J18" s="98" t="s">
        <v>156</v>
      </c>
      <c r="K18" s="115">
        <v>44155</v>
      </c>
      <c r="L18" s="74"/>
      <c r="M18" s="142">
        <v>44163</v>
      </c>
      <c r="N18" s="143">
        <v>44188</v>
      </c>
      <c r="O18" s="144">
        <v>44195</v>
      </c>
      <c r="P18" s="72"/>
    </row>
    <row r="19" spans="1:17" ht="26.1" customHeight="1" x14ac:dyDescent="0.2">
      <c r="A19" s="89" t="s">
        <v>82</v>
      </c>
      <c r="B19" s="68"/>
      <c r="C19" s="69" t="s">
        <v>429</v>
      </c>
      <c r="D19" s="117" t="s">
        <v>420</v>
      </c>
      <c r="E19" s="98" t="s">
        <v>145</v>
      </c>
      <c r="F19" s="99"/>
      <c r="G19" s="53">
        <v>44160</v>
      </c>
      <c r="H19" s="74"/>
      <c r="I19" s="117" t="s">
        <v>420</v>
      </c>
      <c r="J19" s="98" t="s">
        <v>145</v>
      </c>
      <c r="K19" s="115">
        <v>44160</v>
      </c>
      <c r="L19" s="74"/>
      <c r="M19" s="142">
        <v>44165</v>
      </c>
      <c r="N19" s="143">
        <v>44190</v>
      </c>
      <c r="O19" s="144">
        <v>43831</v>
      </c>
      <c r="P19" s="72"/>
    </row>
    <row r="20" spans="1:17" ht="26.1" customHeight="1" x14ac:dyDescent="0.2">
      <c r="A20" s="89" t="s">
        <v>421</v>
      </c>
      <c r="B20" s="68"/>
      <c r="C20" s="69" t="s">
        <v>346</v>
      </c>
      <c r="D20" s="117" t="s">
        <v>420</v>
      </c>
      <c r="E20" s="98" t="s">
        <v>330</v>
      </c>
      <c r="F20" s="99"/>
      <c r="G20" s="53">
        <v>44161</v>
      </c>
      <c r="H20" s="74"/>
      <c r="I20" s="117" t="s">
        <v>420</v>
      </c>
      <c r="J20" s="98" t="s">
        <v>330</v>
      </c>
      <c r="K20" s="115">
        <v>44161</v>
      </c>
      <c r="L20" s="74"/>
      <c r="M20" s="142">
        <v>44167</v>
      </c>
      <c r="N20" s="143">
        <v>44192</v>
      </c>
      <c r="O20" s="144">
        <v>43833</v>
      </c>
      <c r="P20" s="72"/>
    </row>
    <row r="21" spans="1:17" ht="26.1" customHeight="1" x14ac:dyDescent="0.2">
      <c r="A21" s="89"/>
      <c r="B21" s="68"/>
      <c r="C21" s="69"/>
      <c r="D21" s="117"/>
      <c r="E21" s="98"/>
      <c r="F21" s="99"/>
      <c r="G21" s="53"/>
      <c r="H21" s="74"/>
      <c r="I21" s="117"/>
      <c r="J21" s="98"/>
      <c r="K21" s="115"/>
      <c r="L21" s="74"/>
      <c r="M21" s="142"/>
      <c r="N21" s="143"/>
      <c r="O21" s="144"/>
      <c r="P21" s="72"/>
    </row>
    <row r="22" spans="1:17" ht="26.1" customHeight="1" x14ac:dyDescent="0.2">
      <c r="A22" s="89"/>
      <c r="B22" s="68"/>
      <c r="C22" s="69"/>
      <c r="D22" s="117"/>
      <c r="E22" s="98"/>
      <c r="F22" s="99"/>
      <c r="G22" s="53"/>
      <c r="H22" s="74"/>
      <c r="I22" s="117"/>
      <c r="J22" s="98"/>
      <c r="K22" s="115"/>
      <c r="L22" s="74"/>
      <c r="M22" s="142"/>
      <c r="N22" s="143"/>
      <c r="O22" s="144"/>
      <c r="P22" s="72"/>
    </row>
    <row r="23" spans="1:17" ht="26.1" customHeight="1" x14ac:dyDescent="0.2">
      <c r="A23" s="89" t="s">
        <v>418</v>
      </c>
      <c r="B23" s="68"/>
      <c r="C23" s="69"/>
      <c r="D23" s="117" t="s">
        <v>418</v>
      </c>
      <c r="E23" s="98" t="s">
        <v>418</v>
      </c>
      <c r="F23" s="99"/>
      <c r="G23" s="53" t="s">
        <v>418</v>
      </c>
      <c r="H23" s="74"/>
      <c r="I23" s="117" t="s">
        <v>418</v>
      </c>
      <c r="J23" s="98" t="s">
        <v>418</v>
      </c>
      <c r="K23" s="115" t="s">
        <v>418</v>
      </c>
      <c r="L23" s="74"/>
      <c r="M23" s="142" t="s">
        <v>418</v>
      </c>
      <c r="N23" s="143" t="s">
        <v>418</v>
      </c>
      <c r="O23" s="144" t="s">
        <v>418</v>
      </c>
      <c r="P23" s="72" t="s">
        <v>418</v>
      </c>
    </row>
    <row r="24" spans="1:17" ht="26.1" customHeight="1" x14ac:dyDescent="0.2">
      <c r="A24" s="89"/>
      <c r="B24" s="68"/>
      <c r="C24" s="69"/>
      <c r="D24" s="159"/>
      <c r="E24" s="160"/>
      <c r="F24" s="161"/>
      <c r="G24" s="162"/>
      <c r="H24" s="163"/>
      <c r="I24" s="164"/>
      <c r="J24" s="160"/>
      <c r="K24" s="165"/>
      <c r="L24" s="163"/>
      <c r="M24" s="166"/>
      <c r="N24" s="167"/>
      <c r="O24" s="144"/>
      <c r="P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/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:G3"/>
    <mergeCell ref="Q4:R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R3" r:id="rId1" xr:uid="{C7D33831-E958-4647-9E5D-E28BDF2A46B5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B9F9-20AB-4367-92E0-B008D0C1AFEA}">
  <dimension ref="A1:AH42"/>
  <sheetViews>
    <sheetView topLeftCell="A13" workbookViewId="0">
      <selection activeCell="A4" sqref="A4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44136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172" t="s">
        <v>8</v>
      </c>
      <c r="O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84" t="s">
        <v>7</v>
      </c>
    </row>
    <row r="11" spans="1:18" ht="26.1" customHeight="1" x14ac:dyDescent="0.2">
      <c r="A11" s="89" t="s">
        <v>82</v>
      </c>
      <c r="B11" s="68"/>
      <c r="C11" s="69" t="s">
        <v>430</v>
      </c>
      <c r="D11" s="141" t="s">
        <v>264</v>
      </c>
      <c r="E11" s="98" t="s">
        <v>317</v>
      </c>
      <c r="F11" s="99"/>
      <c r="G11" s="53">
        <v>44165</v>
      </c>
      <c r="H11" s="74"/>
      <c r="I11" s="141" t="s">
        <v>264</v>
      </c>
      <c r="J11" s="98" t="s">
        <v>317</v>
      </c>
      <c r="K11" s="113">
        <v>44165</v>
      </c>
      <c r="L11" s="102"/>
      <c r="M11" s="142">
        <v>44170</v>
      </c>
      <c r="N11" s="143">
        <v>44195</v>
      </c>
      <c r="O11" s="144">
        <v>43836</v>
      </c>
      <c r="P11" s="72" t="s">
        <v>29</v>
      </c>
    </row>
    <row r="12" spans="1:18" ht="26.1" customHeight="1" x14ac:dyDescent="0.2">
      <c r="A12" s="89" t="s">
        <v>421</v>
      </c>
      <c r="B12" s="68"/>
      <c r="C12" s="69" t="s">
        <v>348</v>
      </c>
      <c r="D12" s="117" t="s">
        <v>264</v>
      </c>
      <c r="E12" s="98" t="s">
        <v>146</v>
      </c>
      <c r="F12" s="99"/>
      <c r="G12" s="53">
        <v>44167</v>
      </c>
      <c r="H12" s="74"/>
      <c r="I12" s="117" t="s">
        <v>264</v>
      </c>
      <c r="J12" s="98" t="s">
        <v>146</v>
      </c>
      <c r="K12" s="115">
        <v>44167</v>
      </c>
      <c r="L12" s="74"/>
      <c r="M12" s="142">
        <v>44172</v>
      </c>
      <c r="N12" s="143">
        <v>43831</v>
      </c>
      <c r="O12" s="144">
        <v>43838</v>
      </c>
      <c r="P12" s="72" t="s">
        <v>28</v>
      </c>
    </row>
    <row r="13" spans="1:18" ht="26.1" customHeight="1" x14ac:dyDescent="0.2">
      <c r="A13" s="89" t="s">
        <v>82</v>
      </c>
      <c r="B13" s="68"/>
      <c r="C13" s="69" t="s">
        <v>351</v>
      </c>
      <c r="D13" s="117" t="s">
        <v>264</v>
      </c>
      <c r="E13" s="98" t="s">
        <v>299</v>
      </c>
      <c r="F13" s="99"/>
      <c r="G13" s="53">
        <v>44168</v>
      </c>
      <c r="H13" s="74"/>
      <c r="I13" s="117" t="s">
        <v>264</v>
      </c>
      <c r="J13" s="98" t="s">
        <v>299</v>
      </c>
      <c r="K13" s="115">
        <v>44168</v>
      </c>
      <c r="L13" s="74"/>
      <c r="M13" s="142">
        <v>44174</v>
      </c>
      <c r="N13" s="143">
        <v>43833</v>
      </c>
      <c r="O13" s="144">
        <v>43840</v>
      </c>
      <c r="P13" s="72"/>
    </row>
    <row r="14" spans="1:18" ht="26.1" customHeight="1" x14ac:dyDescent="0.2">
      <c r="A14" s="89" t="s">
        <v>421</v>
      </c>
      <c r="B14" s="68"/>
      <c r="C14" s="69" t="s">
        <v>349</v>
      </c>
      <c r="D14" s="117" t="s">
        <v>264</v>
      </c>
      <c r="E14" s="98" t="s">
        <v>267</v>
      </c>
      <c r="F14" s="99"/>
      <c r="G14" s="53">
        <v>44172</v>
      </c>
      <c r="H14" s="74"/>
      <c r="I14" s="117" t="s">
        <v>264</v>
      </c>
      <c r="J14" s="98" t="s">
        <v>267</v>
      </c>
      <c r="K14" s="115">
        <v>44172</v>
      </c>
      <c r="L14" s="102"/>
      <c r="M14" s="142">
        <v>44177</v>
      </c>
      <c r="N14" s="143">
        <v>43836</v>
      </c>
      <c r="O14" s="144">
        <v>43843</v>
      </c>
      <c r="P14" s="72"/>
    </row>
    <row r="15" spans="1:18" ht="26.1" customHeight="1" x14ac:dyDescent="0.2">
      <c r="A15" s="89" t="s">
        <v>82</v>
      </c>
      <c r="B15" s="68"/>
      <c r="C15" s="69" t="s">
        <v>352</v>
      </c>
      <c r="D15" s="117" t="s">
        <v>264</v>
      </c>
      <c r="E15" s="98" t="s">
        <v>149</v>
      </c>
      <c r="F15" s="99"/>
      <c r="G15" s="53">
        <v>44174</v>
      </c>
      <c r="H15" s="74"/>
      <c r="I15" s="117" t="s">
        <v>264</v>
      </c>
      <c r="J15" s="98" t="s">
        <v>149</v>
      </c>
      <c r="K15" s="115">
        <v>44174</v>
      </c>
      <c r="L15" s="74"/>
      <c r="M15" s="142">
        <v>44179</v>
      </c>
      <c r="N15" s="143">
        <v>43838</v>
      </c>
      <c r="O15" s="144">
        <v>43845</v>
      </c>
      <c r="P15" s="72"/>
    </row>
    <row r="16" spans="1:18" ht="26.1" customHeight="1" x14ac:dyDescent="0.2">
      <c r="A16" s="89" t="s">
        <v>421</v>
      </c>
      <c r="B16" s="68"/>
      <c r="C16" s="69" t="s">
        <v>350</v>
      </c>
      <c r="D16" s="117" t="s">
        <v>264</v>
      </c>
      <c r="E16" s="98" t="s">
        <v>304</v>
      </c>
      <c r="F16" s="99"/>
      <c r="G16" s="53">
        <v>44175</v>
      </c>
      <c r="H16" s="74"/>
      <c r="I16" s="117" t="s">
        <v>264</v>
      </c>
      <c r="J16" s="98" t="s">
        <v>304</v>
      </c>
      <c r="K16" s="114">
        <v>44175</v>
      </c>
      <c r="L16" s="74"/>
      <c r="M16" s="142">
        <v>44181</v>
      </c>
      <c r="N16" s="143">
        <v>43840</v>
      </c>
      <c r="O16" s="144">
        <v>43847</v>
      </c>
      <c r="P16" s="72"/>
    </row>
    <row r="17" spans="1:17" ht="26.1" customHeight="1" x14ac:dyDescent="0.2">
      <c r="A17" s="89" t="s">
        <v>82</v>
      </c>
      <c r="B17" s="68"/>
      <c r="C17" s="69" t="s">
        <v>353</v>
      </c>
      <c r="D17" s="117" t="s">
        <v>264</v>
      </c>
      <c r="E17" s="98" t="s">
        <v>271</v>
      </c>
      <c r="F17" s="99"/>
      <c r="G17" s="53">
        <v>44179</v>
      </c>
      <c r="H17" s="74"/>
      <c r="I17" s="117" t="s">
        <v>264</v>
      </c>
      <c r="J17" s="98" t="s">
        <v>271</v>
      </c>
      <c r="K17" s="115">
        <v>44179</v>
      </c>
      <c r="L17" s="74"/>
      <c r="M17" s="142">
        <v>44184</v>
      </c>
      <c r="N17" s="143">
        <v>43843</v>
      </c>
      <c r="O17" s="144">
        <v>43850</v>
      </c>
      <c r="P17" s="72"/>
    </row>
    <row r="18" spans="1:17" ht="26.1" customHeight="1" x14ac:dyDescent="0.2">
      <c r="A18" s="89" t="s">
        <v>421</v>
      </c>
      <c r="B18" s="68"/>
      <c r="C18" s="69" t="s">
        <v>354</v>
      </c>
      <c r="D18" s="117" t="s">
        <v>264</v>
      </c>
      <c r="E18" s="98" t="s">
        <v>150</v>
      </c>
      <c r="F18" s="99"/>
      <c r="G18" s="53">
        <v>44181</v>
      </c>
      <c r="H18" s="74"/>
      <c r="I18" s="117" t="s">
        <v>264</v>
      </c>
      <c r="J18" s="98" t="s">
        <v>150</v>
      </c>
      <c r="K18" s="115">
        <v>44181</v>
      </c>
      <c r="L18" s="74"/>
      <c r="M18" s="142">
        <v>44186</v>
      </c>
      <c r="N18" s="143">
        <v>43845</v>
      </c>
      <c r="O18" s="144">
        <v>43852</v>
      </c>
      <c r="P18" s="72"/>
    </row>
    <row r="19" spans="1:17" ht="26.1" customHeight="1" x14ac:dyDescent="0.2">
      <c r="A19" s="89" t="s">
        <v>82</v>
      </c>
      <c r="B19" s="68"/>
      <c r="C19" s="69" t="s">
        <v>355</v>
      </c>
      <c r="D19" s="117" t="s">
        <v>264</v>
      </c>
      <c r="E19" s="98" t="s">
        <v>309</v>
      </c>
      <c r="F19" s="99"/>
      <c r="G19" s="53">
        <v>44182</v>
      </c>
      <c r="H19" s="74"/>
      <c r="I19" s="117" t="s">
        <v>264</v>
      </c>
      <c r="J19" s="98" t="s">
        <v>309</v>
      </c>
      <c r="K19" s="115">
        <v>44182</v>
      </c>
      <c r="L19" s="74"/>
      <c r="M19" s="142">
        <v>44188</v>
      </c>
      <c r="N19" s="143">
        <v>43847</v>
      </c>
      <c r="O19" s="144">
        <v>43854</v>
      </c>
      <c r="P19" s="72"/>
    </row>
    <row r="20" spans="1:17" ht="26.1" customHeight="1" x14ac:dyDescent="0.2">
      <c r="A20" s="89" t="s">
        <v>421</v>
      </c>
      <c r="B20" s="68"/>
      <c r="C20" s="69" t="s">
        <v>356</v>
      </c>
      <c r="D20" s="117" t="s">
        <v>264</v>
      </c>
      <c r="E20" s="98" t="s">
        <v>275</v>
      </c>
      <c r="F20" s="99"/>
      <c r="G20" s="53">
        <v>44186</v>
      </c>
      <c r="H20" s="74"/>
      <c r="I20" s="117" t="s">
        <v>264</v>
      </c>
      <c r="J20" s="98" t="s">
        <v>275</v>
      </c>
      <c r="K20" s="115">
        <v>44186</v>
      </c>
      <c r="L20" s="74"/>
      <c r="M20" s="142">
        <v>44191</v>
      </c>
      <c r="N20" s="143">
        <v>43850</v>
      </c>
      <c r="O20" s="144">
        <v>43857</v>
      </c>
      <c r="P20" s="72"/>
    </row>
    <row r="21" spans="1:17" ht="26.1" customHeight="1" x14ac:dyDescent="0.2">
      <c r="A21" s="89" t="s">
        <v>82</v>
      </c>
      <c r="B21" s="68"/>
      <c r="C21" s="69" t="s">
        <v>357</v>
      </c>
      <c r="D21" s="117" t="s">
        <v>264</v>
      </c>
      <c r="E21" s="98" t="s">
        <v>156</v>
      </c>
      <c r="F21" s="99"/>
      <c r="G21" s="53">
        <v>44188</v>
      </c>
      <c r="H21" s="74"/>
      <c r="I21" s="117" t="s">
        <v>264</v>
      </c>
      <c r="J21" s="98" t="s">
        <v>156</v>
      </c>
      <c r="K21" s="115">
        <v>44188</v>
      </c>
      <c r="L21" s="74"/>
      <c r="M21" s="142">
        <v>44193</v>
      </c>
      <c r="N21" s="143">
        <v>43852</v>
      </c>
      <c r="O21" s="144">
        <v>43859</v>
      </c>
      <c r="P21" s="72"/>
    </row>
    <row r="22" spans="1:17" ht="26.1" customHeight="1" x14ac:dyDescent="0.2">
      <c r="A22" s="89"/>
      <c r="B22" s="68"/>
      <c r="C22" s="69"/>
      <c r="D22" s="117"/>
      <c r="E22" s="98"/>
      <c r="F22" s="99"/>
      <c r="G22" s="53"/>
      <c r="H22" s="74"/>
      <c r="I22" s="117"/>
      <c r="J22" s="98"/>
      <c r="K22" s="115"/>
      <c r="L22" s="74"/>
      <c r="M22" s="142"/>
      <c r="N22" s="143"/>
      <c r="O22" s="144"/>
      <c r="P22" s="72"/>
    </row>
    <row r="23" spans="1:17" ht="26.1" customHeight="1" x14ac:dyDescent="0.2">
      <c r="A23" s="89" t="s">
        <v>418</v>
      </c>
      <c r="B23" s="68"/>
      <c r="C23" s="69"/>
      <c r="D23" s="117" t="s">
        <v>418</v>
      </c>
      <c r="E23" s="98" t="s">
        <v>418</v>
      </c>
      <c r="F23" s="99"/>
      <c r="G23" s="53" t="s">
        <v>418</v>
      </c>
      <c r="H23" s="74"/>
      <c r="I23" s="117" t="s">
        <v>418</v>
      </c>
      <c r="J23" s="98" t="s">
        <v>418</v>
      </c>
      <c r="K23" s="115" t="s">
        <v>418</v>
      </c>
      <c r="L23" s="74"/>
      <c r="M23" s="142" t="s">
        <v>418</v>
      </c>
      <c r="N23" s="143" t="s">
        <v>418</v>
      </c>
      <c r="O23" s="144" t="s">
        <v>418</v>
      </c>
      <c r="P23" s="72" t="s">
        <v>418</v>
      </c>
    </row>
    <row r="24" spans="1:17" ht="26.1" customHeight="1" x14ac:dyDescent="0.2">
      <c r="A24" s="89"/>
      <c r="B24" s="68"/>
      <c r="C24" s="69"/>
      <c r="D24" s="159"/>
      <c r="E24" s="160"/>
      <c r="F24" s="161"/>
      <c r="G24" s="162"/>
      <c r="H24" s="163"/>
      <c r="I24" s="164"/>
      <c r="J24" s="160"/>
      <c r="K24" s="165"/>
      <c r="L24" s="163"/>
      <c r="M24" s="166"/>
      <c r="N24" s="167"/>
      <c r="O24" s="144"/>
      <c r="P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/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0:B10"/>
    <mergeCell ref="D10:F10"/>
    <mergeCell ref="G10:H10"/>
    <mergeCell ref="I10:J10"/>
    <mergeCell ref="K10:L10"/>
    <mergeCell ref="A1:G3"/>
    <mergeCell ref="Q4:R4"/>
    <mergeCell ref="A5:C6"/>
    <mergeCell ref="D9:H9"/>
    <mergeCell ref="I9:L9"/>
  </mergeCells>
  <phoneticPr fontId="2"/>
  <hyperlinks>
    <hyperlink ref="R3" r:id="rId1" xr:uid="{1A092CB2-C50E-46FA-8510-CFFA1DE4D40A}"/>
  </hyperlinks>
  <pageMargins left="0.7" right="0.7" top="0.75" bottom="0.75" header="0.3" footer="0.3"/>
  <pageSetup paperSize="9" orientation="portrait" horizontalDpi="0" verticalDpi="0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2D993-F668-499F-87F1-3CAFB6E6E13A}">
  <dimension ref="A1:AH42"/>
  <sheetViews>
    <sheetView topLeftCell="A6" workbookViewId="0">
      <selection activeCell="A24" sqref="A24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44205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173" t="s">
        <v>8</v>
      </c>
      <c r="O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84" t="s">
        <v>7</v>
      </c>
    </row>
    <row r="11" spans="1:18" ht="26.1" customHeight="1" x14ac:dyDescent="0.2">
      <c r="A11" s="89" t="s">
        <v>82</v>
      </c>
      <c r="B11" s="68"/>
      <c r="C11" s="69" t="s">
        <v>431</v>
      </c>
      <c r="D11" s="141" t="s">
        <v>279</v>
      </c>
      <c r="E11" s="98" t="s">
        <v>158</v>
      </c>
      <c r="F11" s="99"/>
      <c r="G11" s="53">
        <v>44202</v>
      </c>
      <c r="H11" s="74"/>
      <c r="I11" s="141" t="s">
        <v>279</v>
      </c>
      <c r="J11" s="98" t="s">
        <v>158</v>
      </c>
      <c r="K11" s="113">
        <v>44202</v>
      </c>
      <c r="L11" s="102"/>
      <c r="M11" s="142">
        <v>44207</v>
      </c>
      <c r="N11" s="143">
        <v>44232</v>
      </c>
      <c r="O11" s="144">
        <v>44239</v>
      </c>
      <c r="P11" s="72" t="s">
        <v>29</v>
      </c>
    </row>
    <row r="12" spans="1:18" ht="26.1" customHeight="1" x14ac:dyDescent="0.2">
      <c r="A12" s="89" t="s">
        <v>421</v>
      </c>
      <c r="B12" s="68"/>
      <c r="C12" s="69" t="s">
        <v>432</v>
      </c>
      <c r="D12" s="117" t="s">
        <v>279</v>
      </c>
      <c r="E12" s="98" t="s">
        <v>149</v>
      </c>
      <c r="F12" s="99"/>
      <c r="G12" s="53">
        <v>44203</v>
      </c>
      <c r="H12" s="74"/>
      <c r="I12" s="117" t="s">
        <v>279</v>
      </c>
      <c r="J12" s="98" t="s">
        <v>149</v>
      </c>
      <c r="K12" s="115">
        <v>44203</v>
      </c>
      <c r="L12" s="74"/>
      <c r="M12" s="142">
        <v>44209</v>
      </c>
      <c r="N12" s="143">
        <v>44234</v>
      </c>
      <c r="O12" s="144">
        <v>44241</v>
      </c>
      <c r="P12" s="72" t="s">
        <v>28</v>
      </c>
    </row>
    <row r="13" spans="1:18" ht="26.1" customHeight="1" x14ac:dyDescent="0.2">
      <c r="A13" s="89" t="s">
        <v>82</v>
      </c>
      <c r="B13" s="68"/>
      <c r="C13" s="69" t="s">
        <v>433</v>
      </c>
      <c r="D13" s="117" t="s">
        <v>279</v>
      </c>
      <c r="E13" s="98" t="s">
        <v>143</v>
      </c>
      <c r="F13" s="99"/>
      <c r="G13" s="53">
        <v>44204</v>
      </c>
      <c r="H13" s="74"/>
      <c r="I13" s="117" t="s">
        <v>279</v>
      </c>
      <c r="J13" s="98" t="s">
        <v>143</v>
      </c>
      <c r="K13" s="115">
        <v>44204</v>
      </c>
      <c r="L13" s="74"/>
      <c r="M13" s="142">
        <v>44212</v>
      </c>
      <c r="N13" s="143">
        <v>44237</v>
      </c>
      <c r="O13" s="144">
        <v>44244</v>
      </c>
      <c r="P13" s="72"/>
    </row>
    <row r="14" spans="1:18" ht="26.1" customHeight="1" x14ac:dyDescent="0.2">
      <c r="A14" s="89" t="s">
        <v>421</v>
      </c>
      <c r="B14" s="68"/>
      <c r="C14" s="69" t="s">
        <v>434</v>
      </c>
      <c r="D14" s="117" t="s">
        <v>279</v>
      </c>
      <c r="E14" s="98" t="s">
        <v>159</v>
      </c>
      <c r="F14" s="99"/>
      <c r="G14" s="53">
        <v>44209</v>
      </c>
      <c r="H14" s="74"/>
      <c r="I14" s="117" t="s">
        <v>279</v>
      </c>
      <c r="J14" s="98" t="s">
        <v>159</v>
      </c>
      <c r="K14" s="115">
        <v>44209</v>
      </c>
      <c r="L14" s="102"/>
      <c r="M14" s="142">
        <v>44214</v>
      </c>
      <c r="N14" s="143">
        <v>44239</v>
      </c>
      <c r="O14" s="144">
        <v>44246</v>
      </c>
      <c r="P14" s="72"/>
    </row>
    <row r="15" spans="1:18" ht="26.1" customHeight="1" x14ac:dyDescent="0.2">
      <c r="A15" s="89" t="s">
        <v>82</v>
      </c>
      <c r="B15" s="68"/>
      <c r="C15" s="69" t="s">
        <v>435</v>
      </c>
      <c r="D15" s="117" t="s">
        <v>279</v>
      </c>
      <c r="E15" s="98" t="s">
        <v>150</v>
      </c>
      <c r="F15" s="99"/>
      <c r="G15" s="53">
        <v>44210</v>
      </c>
      <c r="H15" s="74"/>
      <c r="I15" s="117" t="s">
        <v>279</v>
      </c>
      <c r="J15" s="98" t="s">
        <v>150</v>
      </c>
      <c r="K15" s="115">
        <v>44210</v>
      </c>
      <c r="L15" s="74"/>
      <c r="M15" s="142">
        <v>44216</v>
      </c>
      <c r="N15" s="143">
        <v>44241</v>
      </c>
      <c r="O15" s="144">
        <v>44248</v>
      </c>
      <c r="P15" s="72"/>
    </row>
    <row r="16" spans="1:18" ht="26.1" customHeight="1" x14ac:dyDescent="0.2">
      <c r="A16" s="89" t="s">
        <v>421</v>
      </c>
      <c r="B16" s="68"/>
      <c r="C16" s="69" t="s">
        <v>436</v>
      </c>
      <c r="D16" s="117" t="s">
        <v>279</v>
      </c>
      <c r="E16" s="98" t="s">
        <v>144</v>
      </c>
      <c r="F16" s="99"/>
      <c r="G16" s="53">
        <v>44214</v>
      </c>
      <c r="H16" s="74"/>
      <c r="I16" s="117" t="s">
        <v>279</v>
      </c>
      <c r="J16" s="98" t="s">
        <v>144</v>
      </c>
      <c r="K16" s="114">
        <v>44214</v>
      </c>
      <c r="L16" s="74"/>
      <c r="M16" s="142">
        <v>44219</v>
      </c>
      <c r="N16" s="143">
        <v>44244</v>
      </c>
      <c r="O16" s="144">
        <v>44251</v>
      </c>
      <c r="P16" s="72"/>
    </row>
    <row r="17" spans="1:17" ht="26.1" customHeight="1" x14ac:dyDescent="0.2">
      <c r="A17" s="89" t="s">
        <v>82</v>
      </c>
      <c r="B17" s="68"/>
      <c r="C17" s="69" t="s">
        <v>437</v>
      </c>
      <c r="D17" s="117" t="s">
        <v>279</v>
      </c>
      <c r="E17" s="98" t="s">
        <v>287</v>
      </c>
      <c r="F17" s="99"/>
      <c r="G17" s="53">
        <v>44216</v>
      </c>
      <c r="H17" s="74"/>
      <c r="I17" s="117" t="s">
        <v>279</v>
      </c>
      <c r="J17" s="98" t="s">
        <v>287</v>
      </c>
      <c r="K17" s="115">
        <v>44216</v>
      </c>
      <c r="L17" s="74"/>
      <c r="M17" s="142">
        <v>44221</v>
      </c>
      <c r="N17" s="143">
        <v>44246</v>
      </c>
      <c r="O17" s="144">
        <v>44253</v>
      </c>
      <c r="P17" s="72"/>
    </row>
    <row r="18" spans="1:17" ht="26.1" customHeight="1" x14ac:dyDescent="0.2">
      <c r="A18" s="89" t="s">
        <v>421</v>
      </c>
      <c r="B18" s="68"/>
      <c r="C18" s="69" t="s">
        <v>438</v>
      </c>
      <c r="D18" s="117" t="s">
        <v>279</v>
      </c>
      <c r="E18" s="98" t="s">
        <v>156</v>
      </c>
      <c r="F18" s="99"/>
      <c r="G18" s="53">
        <v>44217</v>
      </c>
      <c r="H18" s="74"/>
      <c r="I18" s="117" t="s">
        <v>279</v>
      </c>
      <c r="J18" s="98" t="s">
        <v>156</v>
      </c>
      <c r="K18" s="115">
        <v>44217</v>
      </c>
      <c r="L18" s="74"/>
      <c r="M18" s="142">
        <v>44223</v>
      </c>
      <c r="N18" s="143">
        <v>44248</v>
      </c>
      <c r="O18" s="144">
        <v>44255</v>
      </c>
      <c r="P18" s="72"/>
    </row>
    <row r="19" spans="1:17" ht="26.1" customHeight="1" x14ac:dyDescent="0.2">
      <c r="A19" s="89" t="s">
        <v>82</v>
      </c>
      <c r="B19" s="68"/>
      <c r="C19" s="69" t="s">
        <v>439</v>
      </c>
      <c r="D19" s="117" t="s">
        <v>279</v>
      </c>
      <c r="E19" s="98" t="s">
        <v>145</v>
      </c>
      <c r="F19" s="99"/>
      <c r="G19" s="53">
        <v>44221</v>
      </c>
      <c r="H19" s="74"/>
      <c r="I19" s="117" t="s">
        <v>279</v>
      </c>
      <c r="J19" s="98" t="s">
        <v>145</v>
      </c>
      <c r="K19" s="115">
        <v>44221</v>
      </c>
      <c r="L19" s="74"/>
      <c r="M19" s="142">
        <v>44226</v>
      </c>
      <c r="N19" s="143">
        <v>44251</v>
      </c>
      <c r="O19" s="144">
        <v>44259</v>
      </c>
      <c r="P19" s="72"/>
    </row>
    <row r="20" spans="1:17" ht="26.1" customHeight="1" x14ac:dyDescent="0.2">
      <c r="A20" s="89" t="s">
        <v>421</v>
      </c>
      <c r="B20" s="68"/>
      <c r="C20" s="69" t="s">
        <v>440</v>
      </c>
      <c r="D20" s="117" t="s">
        <v>279</v>
      </c>
      <c r="E20" s="98" t="s">
        <v>151</v>
      </c>
      <c r="F20" s="99"/>
      <c r="G20" s="53">
        <v>44223</v>
      </c>
      <c r="H20" s="74"/>
      <c r="I20" s="117" t="s">
        <v>279</v>
      </c>
      <c r="J20" s="98" t="s">
        <v>151</v>
      </c>
      <c r="K20" s="115">
        <v>44223</v>
      </c>
      <c r="L20" s="74"/>
      <c r="M20" s="142">
        <v>44228</v>
      </c>
      <c r="N20" s="143">
        <v>44253</v>
      </c>
      <c r="O20" s="144">
        <v>44261</v>
      </c>
      <c r="P20" s="72"/>
    </row>
    <row r="21" spans="1:17" ht="26.1" customHeight="1" x14ac:dyDescent="0.2">
      <c r="A21" s="89"/>
      <c r="B21" s="68"/>
      <c r="C21" s="69"/>
      <c r="D21" s="117"/>
      <c r="E21" s="98"/>
      <c r="F21" s="99"/>
      <c r="G21" s="53"/>
      <c r="H21" s="74"/>
      <c r="I21" s="117"/>
      <c r="J21" s="98"/>
      <c r="K21" s="115"/>
      <c r="L21" s="74"/>
      <c r="M21" s="142"/>
      <c r="N21" s="143"/>
      <c r="O21" s="144"/>
      <c r="P21" s="72"/>
    </row>
    <row r="22" spans="1:17" ht="26.1" customHeight="1" x14ac:dyDescent="0.2">
      <c r="A22" s="89"/>
      <c r="B22" s="68"/>
      <c r="C22" s="69"/>
      <c r="D22" s="117"/>
      <c r="E22" s="98"/>
      <c r="F22" s="99"/>
      <c r="G22" s="53"/>
      <c r="H22" s="74"/>
      <c r="I22" s="117"/>
      <c r="J22" s="98"/>
      <c r="K22" s="115"/>
      <c r="L22" s="74"/>
      <c r="M22" s="142"/>
      <c r="N22" s="143"/>
      <c r="O22" s="144"/>
      <c r="P22" s="72"/>
    </row>
    <row r="23" spans="1:17" ht="26.1" customHeight="1" x14ac:dyDescent="0.2">
      <c r="A23" s="89" t="s">
        <v>418</v>
      </c>
      <c r="B23" s="68"/>
      <c r="C23" s="69"/>
      <c r="D23" s="117" t="s">
        <v>418</v>
      </c>
      <c r="E23" s="98" t="s">
        <v>418</v>
      </c>
      <c r="F23" s="99"/>
      <c r="G23" s="53" t="s">
        <v>418</v>
      </c>
      <c r="H23" s="74"/>
      <c r="I23" s="117" t="s">
        <v>418</v>
      </c>
      <c r="J23" s="98" t="s">
        <v>418</v>
      </c>
      <c r="K23" s="115" t="s">
        <v>418</v>
      </c>
      <c r="L23" s="74"/>
      <c r="M23" s="142" t="s">
        <v>418</v>
      </c>
      <c r="N23" s="143" t="s">
        <v>418</v>
      </c>
      <c r="O23" s="144" t="s">
        <v>418</v>
      </c>
      <c r="P23" s="72" t="s">
        <v>418</v>
      </c>
    </row>
    <row r="24" spans="1:17" ht="26.1" customHeight="1" x14ac:dyDescent="0.2">
      <c r="A24" s="89"/>
      <c r="B24" s="68"/>
      <c r="C24" s="69"/>
      <c r="D24" s="159"/>
      <c r="E24" s="160"/>
      <c r="F24" s="161"/>
      <c r="G24" s="162"/>
      <c r="H24" s="163"/>
      <c r="I24" s="164"/>
      <c r="J24" s="160"/>
      <c r="K24" s="165"/>
      <c r="L24" s="163"/>
      <c r="M24" s="166"/>
      <c r="N24" s="167"/>
      <c r="O24" s="144"/>
      <c r="P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/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0:B10"/>
    <mergeCell ref="D10:F10"/>
    <mergeCell ref="G10:H10"/>
    <mergeCell ref="I10:J10"/>
    <mergeCell ref="K10:L10"/>
    <mergeCell ref="A1:G3"/>
    <mergeCell ref="Q4:R4"/>
    <mergeCell ref="A5:C6"/>
    <mergeCell ref="D9:H9"/>
    <mergeCell ref="I9:L9"/>
  </mergeCells>
  <phoneticPr fontId="2"/>
  <hyperlinks>
    <hyperlink ref="R3" r:id="rId1" xr:uid="{3DBD848F-921B-4587-97E5-C70F7B558BEE}"/>
  </hyperlinks>
  <pageMargins left="0.7" right="0.7" top="0.75" bottom="0.75" header="0.3" footer="0.3"/>
  <pageSetup paperSize="9" orientation="portrait" horizontalDpi="0" verticalDpi="0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C7301-7320-4844-8D64-60957312DFCE}">
  <dimension ref="A1:AH42"/>
  <sheetViews>
    <sheetView topLeftCell="A12" workbookViewId="0">
      <selection activeCell="A23" sqref="A23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44221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173" t="s">
        <v>8</v>
      </c>
      <c r="O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84" t="s">
        <v>7</v>
      </c>
    </row>
    <row r="11" spans="1:18" ht="26.1" customHeight="1" x14ac:dyDescent="0.2">
      <c r="A11" s="89" t="s">
        <v>82</v>
      </c>
      <c r="B11" s="68"/>
      <c r="C11" s="69" t="s">
        <v>441</v>
      </c>
      <c r="D11" s="141" t="s">
        <v>442</v>
      </c>
      <c r="E11" s="98" t="s">
        <v>443</v>
      </c>
      <c r="F11" s="99"/>
      <c r="G11" s="53">
        <v>44224</v>
      </c>
      <c r="H11" s="74"/>
      <c r="I11" s="141" t="s">
        <v>442</v>
      </c>
      <c r="J11" s="98" t="s">
        <v>443</v>
      </c>
      <c r="K11" s="113">
        <v>44224</v>
      </c>
      <c r="L11" s="102"/>
      <c r="M11" s="142">
        <v>44230</v>
      </c>
      <c r="N11" s="143">
        <v>44255</v>
      </c>
      <c r="O11" s="144">
        <v>44262</v>
      </c>
      <c r="P11" s="72" t="s">
        <v>29</v>
      </c>
    </row>
    <row r="12" spans="1:18" ht="26.1" customHeight="1" x14ac:dyDescent="0.2">
      <c r="A12" s="89" t="s">
        <v>421</v>
      </c>
      <c r="B12" s="68"/>
      <c r="C12" s="69" t="s">
        <v>444</v>
      </c>
      <c r="D12" s="117" t="s">
        <v>442</v>
      </c>
      <c r="E12" s="98" t="s">
        <v>445</v>
      </c>
      <c r="F12" s="99"/>
      <c r="G12" s="53">
        <v>44228</v>
      </c>
      <c r="H12" s="74"/>
      <c r="I12" s="117" t="s">
        <v>442</v>
      </c>
      <c r="J12" s="98" t="s">
        <v>445</v>
      </c>
      <c r="K12" s="115">
        <v>44228</v>
      </c>
      <c r="L12" s="74"/>
      <c r="M12" s="142">
        <v>44233</v>
      </c>
      <c r="N12" s="143">
        <v>44258</v>
      </c>
      <c r="O12" s="144">
        <v>44265</v>
      </c>
      <c r="P12" s="72" t="s">
        <v>28</v>
      </c>
    </row>
    <row r="13" spans="1:18" ht="26.1" customHeight="1" x14ac:dyDescent="0.2">
      <c r="A13" s="89" t="s">
        <v>82</v>
      </c>
      <c r="B13" s="68"/>
      <c r="C13" s="69" t="s">
        <v>446</v>
      </c>
      <c r="D13" s="117" t="s">
        <v>442</v>
      </c>
      <c r="E13" s="98" t="s">
        <v>447</v>
      </c>
      <c r="F13" s="99"/>
      <c r="G13" s="53">
        <v>44230</v>
      </c>
      <c r="H13" s="74"/>
      <c r="I13" s="117" t="s">
        <v>442</v>
      </c>
      <c r="J13" s="98" t="s">
        <v>447</v>
      </c>
      <c r="K13" s="115">
        <v>44230</v>
      </c>
      <c r="L13" s="74"/>
      <c r="M13" s="142">
        <v>44235</v>
      </c>
      <c r="N13" s="143">
        <v>44260</v>
      </c>
      <c r="O13" s="144">
        <v>44267</v>
      </c>
      <c r="P13" s="72"/>
    </row>
    <row r="14" spans="1:18" ht="26.1" customHeight="1" x14ac:dyDescent="0.2">
      <c r="A14" s="89" t="s">
        <v>421</v>
      </c>
      <c r="B14" s="68"/>
      <c r="C14" s="69" t="s">
        <v>448</v>
      </c>
      <c r="D14" s="117" t="s">
        <v>442</v>
      </c>
      <c r="E14" s="98" t="s">
        <v>449</v>
      </c>
      <c r="F14" s="99"/>
      <c r="G14" s="53">
        <v>44231</v>
      </c>
      <c r="H14" s="74"/>
      <c r="I14" s="117" t="s">
        <v>442</v>
      </c>
      <c r="J14" s="98" t="s">
        <v>449</v>
      </c>
      <c r="K14" s="115">
        <v>44231</v>
      </c>
      <c r="L14" s="102"/>
      <c r="M14" s="142">
        <v>44237</v>
      </c>
      <c r="N14" s="143">
        <v>44262</v>
      </c>
      <c r="O14" s="144">
        <v>44269</v>
      </c>
      <c r="P14" s="72"/>
    </row>
    <row r="15" spans="1:18" ht="26.1" customHeight="1" x14ac:dyDescent="0.2">
      <c r="A15" s="89" t="s">
        <v>82</v>
      </c>
      <c r="B15" s="68"/>
      <c r="C15" s="69" t="s">
        <v>450</v>
      </c>
      <c r="D15" s="117" t="s">
        <v>442</v>
      </c>
      <c r="E15" s="98" t="s">
        <v>451</v>
      </c>
      <c r="F15" s="99"/>
      <c r="G15" s="53">
        <v>44235</v>
      </c>
      <c r="H15" s="74"/>
      <c r="I15" s="117" t="s">
        <v>442</v>
      </c>
      <c r="J15" s="98" t="s">
        <v>451</v>
      </c>
      <c r="K15" s="115">
        <v>44235</v>
      </c>
      <c r="L15" s="74"/>
      <c r="M15" s="142">
        <v>44240</v>
      </c>
      <c r="N15" s="143">
        <v>44265</v>
      </c>
      <c r="O15" s="144">
        <v>44276</v>
      </c>
      <c r="P15" s="72"/>
    </row>
    <row r="16" spans="1:18" ht="26.1" customHeight="1" x14ac:dyDescent="0.2">
      <c r="A16" s="89" t="s">
        <v>421</v>
      </c>
      <c r="B16" s="68"/>
      <c r="C16" s="69" t="s">
        <v>452</v>
      </c>
      <c r="D16" s="117" t="s">
        <v>442</v>
      </c>
      <c r="E16" s="98" t="s">
        <v>453</v>
      </c>
      <c r="F16" s="99"/>
      <c r="G16" s="53">
        <v>44236</v>
      </c>
      <c r="H16" s="74"/>
      <c r="I16" s="117" t="s">
        <v>442</v>
      </c>
      <c r="J16" s="98" t="s">
        <v>453</v>
      </c>
      <c r="K16" s="114">
        <v>44236</v>
      </c>
      <c r="L16" s="74"/>
      <c r="M16" s="142">
        <v>44242</v>
      </c>
      <c r="N16" s="143">
        <v>44267</v>
      </c>
      <c r="O16" s="144">
        <v>44278</v>
      </c>
      <c r="P16" s="72"/>
    </row>
    <row r="17" spans="1:17" ht="26.1" customHeight="1" x14ac:dyDescent="0.2">
      <c r="A17" s="89" t="s">
        <v>82</v>
      </c>
      <c r="B17" s="68"/>
      <c r="C17" s="69" t="s">
        <v>454</v>
      </c>
      <c r="D17" s="117" t="s">
        <v>442</v>
      </c>
      <c r="E17" s="98" t="s">
        <v>455</v>
      </c>
      <c r="F17" s="99"/>
      <c r="G17" s="53">
        <v>44237</v>
      </c>
      <c r="H17" s="74"/>
      <c r="I17" s="117" t="s">
        <v>442</v>
      </c>
      <c r="J17" s="98" t="s">
        <v>455</v>
      </c>
      <c r="K17" s="115">
        <v>44237</v>
      </c>
      <c r="L17" s="74"/>
      <c r="M17" s="142">
        <v>44244</v>
      </c>
      <c r="N17" s="143">
        <v>44269</v>
      </c>
      <c r="O17" s="144">
        <v>44280</v>
      </c>
      <c r="P17" s="72"/>
    </row>
    <row r="18" spans="1:17" ht="26.1" customHeight="1" x14ac:dyDescent="0.2">
      <c r="A18" s="89" t="s">
        <v>421</v>
      </c>
      <c r="B18" s="68"/>
      <c r="C18" s="69" t="s">
        <v>456</v>
      </c>
      <c r="D18" s="117" t="s">
        <v>442</v>
      </c>
      <c r="E18" s="98" t="s">
        <v>457</v>
      </c>
      <c r="F18" s="99"/>
      <c r="G18" s="53">
        <v>44242</v>
      </c>
      <c r="H18" s="74"/>
      <c r="I18" s="117" t="s">
        <v>442</v>
      </c>
      <c r="J18" s="98" t="s">
        <v>457</v>
      </c>
      <c r="K18" s="115">
        <v>44242</v>
      </c>
      <c r="L18" s="74"/>
      <c r="M18" s="142">
        <v>44247</v>
      </c>
      <c r="N18" s="143">
        <v>44272</v>
      </c>
      <c r="O18" s="144">
        <v>44287</v>
      </c>
      <c r="P18" s="72"/>
    </row>
    <row r="19" spans="1:17" ht="26.1" customHeight="1" x14ac:dyDescent="0.2">
      <c r="A19" s="89" t="s">
        <v>82</v>
      </c>
      <c r="B19" s="68"/>
      <c r="C19" s="69" t="s">
        <v>458</v>
      </c>
      <c r="D19" s="117" t="s">
        <v>442</v>
      </c>
      <c r="E19" s="98" t="s">
        <v>459</v>
      </c>
      <c r="F19" s="99"/>
      <c r="G19" s="53">
        <v>44244</v>
      </c>
      <c r="H19" s="74"/>
      <c r="I19" s="117" t="s">
        <v>442</v>
      </c>
      <c r="J19" s="98" t="s">
        <v>459</v>
      </c>
      <c r="K19" s="115">
        <v>44244</v>
      </c>
      <c r="L19" s="74"/>
      <c r="M19" s="142">
        <v>44249</v>
      </c>
      <c r="N19" s="143">
        <v>44274</v>
      </c>
      <c r="O19" s="144">
        <v>44289</v>
      </c>
      <c r="P19" s="72"/>
    </row>
    <row r="20" spans="1:17" ht="26.1" customHeight="1" x14ac:dyDescent="0.2">
      <c r="A20" s="89" t="s">
        <v>421</v>
      </c>
      <c r="B20" s="68"/>
      <c r="C20" s="69" t="s">
        <v>460</v>
      </c>
      <c r="D20" s="117" t="s">
        <v>442</v>
      </c>
      <c r="E20" s="98" t="s">
        <v>461</v>
      </c>
      <c r="F20" s="99"/>
      <c r="G20" s="53">
        <v>44245</v>
      </c>
      <c r="H20" s="74"/>
      <c r="I20" s="117" t="s">
        <v>442</v>
      </c>
      <c r="J20" s="98" t="s">
        <v>461</v>
      </c>
      <c r="K20" s="115">
        <v>44245</v>
      </c>
      <c r="L20" s="74"/>
      <c r="M20" s="142">
        <v>44251</v>
      </c>
      <c r="N20" s="143">
        <v>44276</v>
      </c>
      <c r="O20" s="144">
        <v>44291</v>
      </c>
      <c r="P20" s="72"/>
    </row>
    <row r="21" spans="1:17" ht="26.1" customHeight="1" x14ac:dyDescent="0.2">
      <c r="A21" s="89" t="s">
        <v>82</v>
      </c>
      <c r="B21" s="68"/>
      <c r="C21" s="69" t="s">
        <v>462</v>
      </c>
      <c r="D21" s="117" t="s">
        <v>442</v>
      </c>
      <c r="E21" s="98" t="s">
        <v>463</v>
      </c>
      <c r="F21" s="99"/>
      <c r="G21" s="53">
        <v>44246</v>
      </c>
      <c r="H21" s="74"/>
      <c r="I21" s="117" t="s">
        <v>442</v>
      </c>
      <c r="J21" s="98" t="s">
        <v>463</v>
      </c>
      <c r="K21" s="115">
        <v>44246</v>
      </c>
      <c r="L21" s="74"/>
      <c r="M21" s="142">
        <v>44254</v>
      </c>
      <c r="N21" s="143">
        <v>44279</v>
      </c>
      <c r="O21" s="144">
        <v>44294</v>
      </c>
      <c r="P21" s="72"/>
    </row>
    <row r="22" spans="1:17" ht="26.1" customHeight="1" x14ac:dyDescent="0.2">
      <c r="A22" s="89" t="s">
        <v>421</v>
      </c>
      <c r="B22" s="68"/>
      <c r="C22" s="69" t="s">
        <v>464</v>
      </c>
      <c r="D22" s="117" t="s">
        <v>442</v>
      </c>
      <c r="E22" s="98" t="s">
        <v>465</v>
      </c>
      <c r="F22" s="99"/>
      <c r="G22" s="53">
        <v>44251</v>
      </c>
      <c r="H22" s="74"/>
      <c r="I22" s="117" t="s">
        <v>442</v>
      </c>
      <c r="J22" s="98" t="s">
        <v>465</v>
      </c>
      <c r="K22" s="115">
        <v>44251</v>
      </c>
      <c r="L22" s="74"/>
      <c r="M22" s="142">
        <v>44256</v>
      </c>
      <c r="N22" s="143">
        <v>44281</v>
      </c>
      <c r="O22" s="144">
        <v>44296</v>
      </c>
      <c r="P22" s="72"/>
    </row>
    <row r="23" spans="1:17" ht="26.1" customHeight="1" x14ac:dyDescent="0.2">
      <c r="A23" s="89" t="s">
        <v>418</v>
      </c>
      <c r="B23" s="68"/>
      <c r="C23" s="69"/>
      <c r="D23" s="117" t="s">
        <v>418</v>
      </c>
      <c r="E23" s="98" t="s">
        <v>418</v>
      </c>
      <c r="F23" s="99"/>
      <c r="G23" s="53" t="s">
        <v>418</v>
      </c>
      <c r="H23" s="74"/>
      <c r="I23" s="117" t="s">
        <v>418</v>
      </c>
      <c r="J23" s="98" t="s">
        <v>418</v>
      </c>
      <c r="K23" s="115" t="s">
        <v>418</v>
      </c>
      <c r="L23" s="74"/>
      <c r="M23" s="142" t="s">
        <v>418</v>
      </c>
      <c r="N23" s="143" t="s">
        <v>418</v>
      </c>
      <c r="O23" s="144" t="s">
        <v>418</v>
      </c>
      <c r="P23" s="72" t="s">
        <v>418</v>
      </c>
    </row>
    <row r="24" spans="1:17" ht="26.1" customHeight="1" x14ac:dyDescent="0.2">
      <c r="A24" s="89"/>
      <c r="B24" s="68"/>
      <c r="C24" s="69"/>
      <c r="D24" s="159"/>
      <c r="E24" s="160"/>
      <c r="F24" s="161"/>
      <c r="G24" s="162"/>
      <c r="H24" s="163"/>
      <c r="I24" s="164"/>
      <c r="J24" s="160"/>
      <c r="K24" s="165"/>
      <c r="L24" s="163"/>
      <c r="M24" s="166"/>
      <c r="N24" s="167"/>
      <c r="O24" s="144"/>
      <c r="P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/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0:B10"/>
    <mergeCell ref="D10:F10"/>
    <mergeCell ref="G10:H10"/>
    <mergeCell ref="I10:J10"/>
    <mergeCell ref="K10:L10"/>
    <mergeCell ref="A1:G3"/>
    <mergeCell ref="Q4:R4"/>
    <mergeCell ref="A5:C6"/>
    <mergeCell ref="D9:H9"/>
    <mergeCell ref="I9:L9"/>
  </mergeCells>
  <phoneticPr fontId="2"/>
  <hyperlinks>
    <hyperlink ref="R3" r:id="rId1" xr:uid="{D5F01AD9-6A89-4FE3-B3A4-8EAC527DAE96}"/>
  </hyperlinks>
  <pageMargins left="0.7" right="0.7" top="0.75" bottom="0.75" header="0.3" footer="0.3"/>
  <pageSetup paperSize="9" orientation="portrait" horizontalDpi="0" verticalDpi="0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A8E00-2A97-43DA-A70B-BF3A4C6F44C4}">
  <dimension ref="A1:AH42"/>
  <sheetViews>
    <sheetView topLeftCell="A22" workbookViewId="0">
      <selection activeCell="N15" sqref="N15"/>
    </sheetView>
  </sheetViews>
  <sheetFormatPr defaultRowHeight="13.5" x14ac:dyDescent="0.15"/>
  <cols>
    <col min="1" max="1" width="18.625" customWidth="1"/>
    <col min="2" max="2" width="8.5" customWidth="1"/>
    <col min="3" max="3" width="13.87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5" width="22.625" customWidth="1"/>
    <col min="16" max="16" width="7.37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44250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12.7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176" t="s">
        <v>8</v>
      </c>
      <c r="O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84" t="s">
        <v>7</v>
      </c>
    </row>
    <row r="11" spans="1:18" ht="26.1" customHeight="1" x14ac:dyDescent="0.2">
      <c r="A11" s="89" t="s">
        <v>466</v>
      </c>
      <c r="B11" s="68"/>
      <c r="C11" s="69" t="s">
        <v>334</v>
      </c>
      <c r="D11" s="141" t="s">
        <v>316</v>
      </c>
      <c r="E11" s="98" t="s">
        <v>157</v>
      </c>
      <c r="F11" s="99"/>
      <c r="G11" s="53">
        <v>44252</v>
      </c>
      <c r="H11" s="74"/>
      <c r="I11" s="141" t="s">
        <v>316</v>
      </c>
      <c r="J11" s="98" t="s">
        <v>157</v>
      </c>
      <c r="K11" s="113">
        <v>44252</v>
      </c>
      <c r="L11" s="102"/>
      <c r="M11" s="142">
        <v>44258</v>
      </c>
      <c r="N11" s="143">
        <v>44283</v>
      </c>
      <c r="O11" s="144">
        <v>44290</v>
      </c>
      <c r="P11" s="72"/>
    </row>
    <row r="12" spans="1:18" ht="26.1" customHeight="1" x14ac:dyDescent="0.2">
      <c r="A12" s="89" t="s">
        <v>421</v>
      </c>
      <c r="B12" s="68"/>
      <c r="C12" s="69" t="s">
        <v>467</v>
      </c>
      <c r="D12" s="117" t="s">
        <v>316</v>
      </c>
      <c r="E12" s="98" t="s">
        <v>152</v>
      </c>
      <c r="F12" s="99"/>
      <c r="G12" s="53">
        <v>44256</v>
      </c>
      <c r="H12" s="74"/>
      <c r="I12" s="117" t="s">
        <v>316</v>
      </c>
      <c r="J12" s="98" t="s">
        <v>152</v>
      </c>
      <c r="K12" s="115">
        <v>44256</v>
      </c>
      <c r="L12" s="74"/>
      <c r="M12" s="142">
        <v>44261</v>
      </c>
      <c r="N12" s="143">
        <v>44286</v>
      </c>
      <c r="O12" s="144">
        <v>44293</v>
      </c>
      <c r="P12" s="72"/>
    </row>
    <row r="13" spans="1:18" ht="26.1" customHeight="1" x14ac:dyDescent="0.2">
      <c r="A13" s="89" t="s">
        <v>466</v>
      </c>
      <c r="B13" s="68"/>
      <c r="C13" s="69" t="s">
        <v>336</v>
      </c>
      <c r="D13" s="117" t="s">
        <v>316</v>
      </c>
      <c r="E13" s="98" t="s">
        <v>297</v>
      </c>
      <c r="F13" s="99"/>
      <c r="G13" s="53">
        <v>44258</v>
      </c>
      <c r="H13" s="74"/>
      <c r="I13" s="117" t="s">
        <v>316</v>
      </c>
      <c r="J13" s="98" t="s">
        <v>297</v>
      </c>
      <c r="K13" s="115">
        <v>44258</v>
      </c>
      <c r="L13" s="74"/>
      <c r="M13" s="142">
        <v>44263</v>
      </c>
      <c r="N13" s="143">
        <v>44288</v>
      </c>
      <c r="O13" s="144">
        <v>44295</v>
      </c>
      <c r="P13" s="72"/>
    </row>
    <row r="14" spans="1:18" ht="26.1" customHeight="1" x14ac:dyDescent="0.2">
      <c r="A14" s="89" t="s">
        <v>421</v>
      </c>
      <c r="B14" s="68"/>
      <c r="C14" s="69" t="s">
        <v>468</v>
      </c>
      <c r="D14" s="117" t="s">
        <v>316</v>
      </c>
      <c r="E14" s="98" t="s">
        <v>158</v>
      </c>
      <c r="F14" s="99"/>
      <c r="G14" s="53">
        <v>44259</v>
      </c>
      <c r="H14" s="74"/>
      <c r="I14" s="117" t="s">
        <v>316</v>
      </c>
      <c r="J14" s="98" t="s">
        <v>158</v>
      </c>
      <c r="K14" s="115">
        <v>44259</v>
      </c>
      <c r="L14" s="102"/>
      <c r="M14" s="142">
        <v>44265</v>
      </c>
      <c r="N14" s="143">
        <v>44290</v>
      </c>
      <c r="O14" s="144">
        <v>44297</v>
      </c>
      <c r="P14" s="72"/>
    </row>
    <row r="15" spans="1:18" ht="26.1" customHeight="1" x14ac:dyDescent="0.2">
      <c r="A15" s="89" t="s">
        <v>466</v>
      </c>
      <c r="B15" s="68"/>
      <c r="C15" s="69" t="s">
        <v>338</v>
      </c>
      <c r="D15" s="117" t="s">
        <v>316</v>
      </c>
      <c r="E15" s="98" t="s">
        <v>153</v>
      </c>
      <c r="F15" s="99"/>
      <c r="G15" s="53">
        <v>44263</v>
      </c>
      <c r="H15" s="74"/>
      <c r="I15" s="117" t="s">
        <v>316</v>
      </c>
      <c r="J15" s="98" t="s">
        <v>153</v>
      </c>
      <c r="K15" s="115">
        <v>44263</v>
      </c>
      <c r="L15" s="74"/>
      <c r="M15" s="142">
        <v>44268</v>
      </c>
      <c r="N15" s="143">
        <v>44293</v>
      </c>
      <c r="O15" s="144">
        <v>44300</v>
      </c>
      <c r="P15" s="72"/>
    </row>
    <row r="16" spans="1:18" ht="26.1" customHeight="1" x14ac:dyDescent="0.2">
      <c r="A16" s="89" t="s">
        <v>421</v>
      </c>
      <c r="B16" s="68"/>
      <c r="C16" s="69" t="s">
        <v>469</v>
      </c>
      <c r="D16" s="117" t="s">
        <v>316</v>
      </c>
      <c r="E16" s="98" t="s">
        <v>302</v>
      </c>
      <c r="F16" s="99"/>
      <c r="G16" s="53">
        <v>44265</v>
      </c>
      <c r="H16" s="74"/>
      <c r="I16" s="117" t="s">
        <v>316</v>
      </c>
      <c r="J16" s="98" t="s">
        <v>302</v>
      </c>
      <c r="K16" s="114">
        <v>44265</v>
      </c>
      <c r="L16" s="74"/>
      <c r="M16" s="142">
        <v>44270</v>
      </c>
      <c r="N16" s="143">
        <v>44295</v>
      </c>
      <c r="O16" s="144">
        <v>44302</v>
      </c>
      <c r="P16" s="72"/>
    </row>
    <row r="17" spans="1:17" ht="26.1" customHeight="1" x14ac:dyDescent="0.2">
      <c r="A17" s="89" t="s">
        <v>466</v>
      </c>
      <c r="B17" s="68"/>
      <c r="C17" s="69" t="s">
        <v>340</v>
      </c>
      <c r="D17" s="117" t="s">
        <v>316</v>
      </c>
      <c r="E17" s="98" t="s">
        <v>159</v>
      </c>
      <c r="F17" s="99"/>
      <c r="G17" s="53">
        <v>44266</v>
      </c>
      <c r="H17" s="74"/>
      <c r="I17" s="117" t="s">
        <v>316</v>
      </c>
      <c r="J17" s="98" t="s">
        <v>159</v>
      </c>
      <c r="K17" s="115">
        <v>44266</v>
      </c>
      <c r="L17" s="74"/>
      <c r="M17" s="142">
        <v>44272</v>
      </c>
      <c r="N17" s="143">
        <v>44297</v>
      </c>
      <c r="O17" s="144">
        <v>44304</v>
      </c>
      <c r="P17" s="72"/>
    </row>
    <row r="18" spans="1:17" ht="26.1" customHeight="1" x14ac:dyDescent="0.2">
      <c r="A18" s="89" t="s">
        <v>421</v>
      </c>
      <c r="B18" s="68"/>
      <c r="C18" s="69" t="s">
        <v>470</v>
      </c>
      <c r="D18" s="117" t="s">
        <v>316</v>
      </c>
      <c r="E18" s="98" t="s">
        <v>284</v>
      </c>
      <c r="F18" s="99"/>
      <c r="G18" s="53">
        <v>44270</v>
      </c>
      <c r="H18" s="74"/>
      <c r="I18" s="117" t="s">
        <v>316</v>
      </c>
      <c r="J18" s="98" t="s">
        <v>284</v>
      </c>
      <c r="K18" s="115">
        <v>44270</v>
      </c>
      <c r="L18" s="74"/>
      <c r="M18" s="142">
        <v>44275</v>
      </c>
      <c r="N18" s="143">
        <v>44300</v>
      </c>
      <c r="O18" s="144">
        <v>44307</v>
      </c>
      <c r="P18" s="72"/>
    </row>
    <row r="19" spans="1:17" ht="26.1" customHeight="1" x14ac:dyDescent="0.2">
      <c r="A19" s="89" t="s">
        <v>466</v>
      </c>
      <c r="B19" s="68"/>
      <c r="C19" s="69" t="s">
        <v>342</v>
      </c>
      <c r="D19" s="117" t="s">
        <v>316</v>
      </c>
      <c r="E19" s="98" t="s">
        <v>307</v>
      </c>
      <c r="F19" s="99"/>
      <c r="G19" s="53">
        <v>44272</v>
      </c>
      <c r="H19" s="74"/>
      <c r="I19" s="117" t="s">
        <v>316</v>
      </c>
      <c r="J19" s="98" t="s">
        <v>307</v>
      </c>
      <c r="K19" s="115">
        <v>44272</v>
      </c>
      <c r="L19" s="74"/>
      <c r="M19" s="142">
        <v>44277</v>
      </c>
      <c r="N19" s="143">
        <v>44302</v>
      </c>
      <c r="O19" s="144">
        <v>44309</v>
      </c>
      <c r="P19" s="72"/>
    </row>
    <row r="20" spans="1:17" ht="26.1" customHeight="1" x14ac:dyDescent="0.2">
      <c r="A20" s="89" t="s">
        <v>421</v>
      </c>
      <c r="B20" s="68"/>
      <c r="C20" s="69" t="s">
        <v>471</v>
      </c>
      <c r="D20" s="117" t="s">
        <v>316</v>
      </c>
      <c r="E20" s="98" t="s">
        <v>287</v>
      </c>
      <c r="F20" s="99"/>
      <c r="G20" s="53">
        <v>44273</v>
      </c>
      <c r="H20" s="74"/>
      <c r="I20" s="117" t="s">
        <v>316</v>
      </c>
      <c r="J20" s="98" t="s">
        <v>287</v>
      </c>
      <c r="K20" s="115">
        <v>44273</v>
      </c>
      <c r="L20" s="74"/>
      <c r="M20" s="142">
        <v>44279</v>
      </c>
      <c r="N20" s="143">
        <v>44304</v>
      </c>
      <c r="O20" s="144">
        <v>44311</v>
      </c>
      <c r="P20" s="72"/>
    </row>
    <row r="21" spans="1:17" ht="26.1" customHeight="1" x14ac:dyDescent="0.2">
      <c r="A21" s="89" t="s">
        <v>466</v>
      </c>
      <c r="B21" s="68"/>
      <c r="C21" s="69" t="s">
        <v>344</v>
      </c>
      <c r="D21" s="117" t="s">
        <v>316</v>
      </c>
      <c r="E21" s="98" t="s">
        <v>289</v>
      </c>
      <c r="F21" s="99"/>
      <c r="G21" s="53">
        <v>44277</v>
      </c>
      <c r="H21" s="74"/>
      <c r="I21" s="117" t="s">
        <v>316</v>
      </c>
      <c r="J21" s="98" t="s">
        <v>289</v>
      </c>
      <c r="K21" s="115">
        <v>44277</v>
      </c>
      <c r="L21" s="74"/>
      <c r="M21" s="142">
        <v>44282</v>
      </c>
      <c r="N21" s="143">
        <v>44307</v>
      </c>
      <c r="O21" s="144">
        <v>44314</v>
      </c>
      <c r="P21" s="72"/>
    </row>
    <row r="22" spans="1:17" ht="26.1" customHeight="1" x14ac:dyDescent="0.2">
      <c r="A22" s="89" t="s">
        <v>421</v>
      </c>
      <c r="B22" s="68"/>
      <c r="C22" s="69" t="s">
        <v>472</v>
      </c>
      <c r="D22" s="117" t="s">
        <v>316</v>
      </c>
      <c r="E22" s="98" t="s">
        <v>312</v>
      </c>
      <c r="F22" s="99"/>
      <c r="G22" s="53">
        <v>44279</v>
      </c>
      <c r="H22" s="74"/>
      <c r="I22" s="117" t="s">
        <v>316</v>
      </c>
      <c r="J22" s="98" t="s">
        <v>312</v>
      </c>
      <c r="K22" s="115">
        <v>44279</v>
      </c>
      <c r="L22" s="74"/>
      <c r="M22" s="142">
        <v>44284</v>
      </c>
      <c r="N22" s="143">
        <v>44309</v>
      </c>
      <c r="O22" s="144">
        <v>44316</v>
      </c>
      <c r="P22" s="72"/>
    </row>
    <row r="23" spans="1:17" ht="26.1" customHeight="1" x14ac:dyDescent="0.2">
      <c r="A23" s="89" t="s">
        <v>466</v>
      </c>
      <c r="B23" s="68"/>
      <c r="C23" s="69" t="s">
        <v>473</v>
      </c>
      <c r="D23" s="117" t="s">
        <v>316</v>
      </c>
      <c r="E23" s="98" t="s">
        <v>151</v>
      </c>
      <c r="F23" s="99"/>
      <c r="G23" s="53">
        <v>44280</v>
      </c>
      <c r="H23" s="74"/>
      <c r="I23" s="117" t="s">
        <v>316</v>
      </c>
      <c r="J23" s="98" t="s">
        <v>151</v>
      </c>
      <c r="K23" s="115">
        <v>44280</v>
      </c>
      <c r="L23" s="74"/>
      <c r="M23" s="142">
        <v>44286</v>
      </c>
      <c r="N23" s="143">
        <v>44311</v>
      </c>
      <c r="O23" s="144">
        <v>44323</v>
      </c>
      <c r="P23" s="72"/>
    </row>
    <row r="24" spans="1:17" ht="26.1" customHeight="1" x14ac:dyDescent="0.2">
      <c r="A24" s="89" t="s">
        <v>421</v>
      </c>
      <c r="B24" s="68"/>
      <c r="C24" s="69" t="s">
        <v>474</v>
      </c>
      <c r="D24" s="175" t="s">
        <v>316</v>
      </c>
      <c r="E24" s="160" t="s">
        <v>293</v>
      </c>
      <c r="F24" s="161"/>
      <c r="G24" s="162">
        <v>44284</v>
      </c>
      <c r="H24" s="163"/>
      <c r="I24" s="165" t="s">
        <v>316</v>
      </c>
      <c r="J24" s="160" t="s">
        <v>293</v>
      </c>
      <c r="K24" s="165">
        <v>44284</v>
      </c>
      <c r="L24" s="163"/>
      <c r="M24" s="166">
        <v>44289</v>
      </c>
      <c r="N24" s="167">
        <v>44315</v>
      </c>
      <c r="O24" s="144">
        <v>44327</v>
      </c>
      <c r="P24" s="72"/>
    </row>
    <row r="25" spans="1:17" ht="12.75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15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13.5" customHeight="1" x14ac:dyDescent="0.2">
      <c r="A29" s="49"/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13.5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13.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13.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0:B10"/>
    <mergeCell ref="D10:F10"/>
    <mergeCell ref="G10:H10"/>
    <mergeCell ref="I10:J10"/>
    <mergeCell ref="K10:L10"/>
    <mergeCell ref="A1:G3"/>
    <mergeCell ref="Q4:R4"/>
    <mergeCell ref="A5:C6"/>
    <mergeCell ref="D9:H9"/>
    <mergeCell ref="I9:L9"/>
  </mergeCells>
  <phoneticPr fontId="2"/>
  <hyperlinks>
    <hyperlink ref="R3" r:id="rId1" xr:uid="{CE92D2B5-F54E-4C31-9D50-D5A79E178671}"/>
  </hyperlinks>
  <pageMargins left="0.23622047244094491" right="3.937007874015748E-2" top="0.15748031496062992" bottom="0.15748031496062992" header="0" footer="0"/>
  <pageSetup paperSize="9" scale="65" orientation="landscape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5C866-6BAC-489E-A533-0CB4D4D6DC07}">
  <dimension ref="A1:AC39"/>
  <sheetViews>
    <sheetView workbookViewId="0">
      <selection activeCell="F40" sqref="F40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4.875" customWidth="1"/>
    <col min="7" max="7" width="14.375" customWidth="1"/>
    <col min="8" max="8" width="17.125" customWidth="1"/>
    <col min="9" max="9" width="18.625" customWidth="1"/>
    <col min="10" max="10" width="14.375" customWidth="1"/>
    <col min="11" max="11" width="7.375" customWidth="1"/>
    <col min="12" max="12" width="9.375" customWidth="1"/>
    <col min="13" max="13" width="5.75" customWidth="1"/>
  </cols>
  <sheetData>
    <row r="1" spans="1:13" ht="23.25" customHeight="1" x14ac:dyDescent="0.3">
      <c r="A1" s="337" t="s">
        <v>23</v>
      </c>
      <c r="B1" s="338"/>
      <c r="C1" s="338"/>
      <c r="D1" s="338"/>
      <c r="E1" s="338"/>
      <c r="F1" s="36"/>
      <c r="G1" s="36"/>
      <c r="H1" s="36"/>
      <c r="I1" s="36"/>
      <c r="J1" s="36"/>
      <c r="K1" s="36"/>
      <c r="L1" s="36"/>
      <c r="M1" s="35" t="s">
        <v>24</v>
      </c>
    </row>
    <row r="2" spans="1:13" ht="23.25" customHeight="1" x14ac:dyDescent="0.3">
      <c r="A2" s="338"/>
      <c r="B2" s="338"/>
      <c r="C2" s="338"/>
      <c r="D2" s="338"/>
      <c r="E2" s="338"/>
      <c r="F2" s="36"/>
      <c r="G2" s="36"/>
      <c r="H2" s="36"/>
      <c r="I2" s="36"/>
      <c r="J2" s="36"/>
      <c r="K2" s="36"/>
      <c r="L2" s="36"/>
      <c r="M2" s="35" t="s">
        <v>25</v>
      </c>
    </row>
    <row r="3" spans="1:13" ht="23.25" customHeight="1" x14ac:dyDescent="0.15">
      <c r="A3" s="338"/>
      <c r="B3" s="338"/>
      <c r="C3" s="338"/>
      <c r="D3" s="338"/>
      <c r="E3" s="338"/>
      <c r="F3" s="36"/>
      <c r="G3" s="36"/>
      <c r="H3" s="36"/>
      <c r="I3" s="36"/>
      <c r="J3" s="36"/>
      <c r="K3" s="36"/>
      <c r="L3" s="36"/>
      <c r="M3" s="81" t="s">
        <v>26</v>
      </c>
    </row>
    <row r="4" spans="1:13" s="3" customFormat="1" ht="23.25" customHeight="1" x14ac:dyDescent="0.2">
      <c r="A4" s="73" t="s">
        <v>21</v>
      </c>
      <c r="B4" s="37"/>
      <c r="C4" s="37"/>
      <c r="D4" s="37"/>
      <c r="E4" s="37"/>
      <c r="K4" s="346">
        <v>44293</v>
      </c>
      <c r="L4" s="346"/>
      <c r="M4" s="346"/>
    </row>
    <row r="5" spans="1:13" ht="24" customHeight="1" x14ac:dyDescent="0.2">
      <c r="A5" s="330" t="s">
        <v>27</v>
      </c>
      <c r="B5" s="330"/>
      <c r="C5" s="330"/>
      <c r="D5" s="58"/>
    </row>
    <row r="6" spans="1:13" s="13" customFormat="1" ht="21" x14ac:dyDescent="0.2">
      <c r="A6" s="330"/>
      <c r="B6" s="330"/>
      <c r="C6" s="330"/>
      <c r="D6" s="39"/>
      <c r="E6" s="24"/>
      <c r="F6" s="24"/>
      <c r="G6" s="24"/>
      <c r="H6" s="24"/>
      <c r="I6" s="12"/>
      <c r="K6" s="6"/>
      <c r="M6" s="11"/>
    </row>
    <row r="7" spans="1:13" s="13" customFormat="1" ht="22.5" customHeight="1" x14ac:dyDescent="0.3">
      <c r="A7" s="38" t="s">
        <v>35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3" s="13" customFormat="1" ht="12.75" customHeight="1" thickBot="1" x14ac:dyDescent="0.35">
      <c r="A8" s="57"/>
      <c r="B8" s="17"/>
      <c r="C8" s="17"/>
      <c r="D8" s="31"/>
      <c r="E8" s="24"/>
      <c r="F8" s="24"/>
      <c r="G8" s="24"/>
      <c r="H8" s="24"/>
      <c r="I8" s="12"/>
    </row>
    <row r="9" spans="1:13" s="6" customFormat="1" ht="26.1" customHeight="1" thickBot="1" x14ac:dyDescent="0.2">
      <c r="A9" s="88"/>
      <c r="B9" s="30"/>
      <c r="C9" s="16"/>
      <c r="D9" s="331" t="s">
        <v>54</v>
      </c>
      <c r="E9" s="332"/>
      <c r="F9" s="331" t="s">
        <v>68</v>
      </c>
      <c r="G9" s="332"/>
      <c r="H9" s="100" t="s">
        <v>22</v>
      </c>
      <c r="I9" s="174" t="s">
        <v>8</v>
      </c>
      <c r="J9" s="112" t="s">
        <v>10</v>
      </c>
    </row>
    <row r="10" spans="1:13" s="13" customFormat="1" ht="26.1" customHeight="1" thickBot="1" x14ac:dyDescent="0.2">
      <c r="A10" s="334" t="s">
        <v>0</v>
      </c>
      <c r="B10" s="335"/>
      <c r="C10" s="182" t="s">
        <v>4</v>
      </c>
      <c r="D10" s="177" t="s">
        <v>6</v>
      </c>
      <c r="E10" s="84" t="s">
        <v>5</v>
      </c>
      <c r="F10" s="177" t="s">
        <v>6</v>
      </c>
      <c r="G10" s="177" t="s">
        <v>5</v>
      </c>
      <c r="H10" s="84" t="s">
        <v>7</v>
      </c>
      <c r="I10" s="84" t="s">
        <v>7</v>
      </c>
      <c r="J10" s="84" t="s">
        <v>7</v>
      </c>
    </row>
    <row r="11" spans="1:13" ht="26.1" customHeight="1" x14ac:dyDescent="0.2">
      <c r="A11" s="89" t="s">
        <v>476</v>
      </c>
      <c r="B11" s="68"/>
      <c r="C11" s="69" t="s">
        <v>477</v>
      </c>
      <c r="D11" s="183" t="s">
        <v>483</v>
      </c>
      <c r="E11" s="184" t="s">
        <v>489</v>
      </c>
      <c r="F11" s="183" t="s">
        <v>483</v>
      </c>
      <c r="G11" s="185" t="s">
        <v>489</v>
      </c>
      <c r="H11" s="142" t="s">
        <v>484</v>
      </c>
      <c r="I11" s="143">
        <f>DATE(2021,4,12+25)</f>
        <v>44323</v>
      </c>
      <c r="J11" s="144">
        <f>DATE(21,5,7+5)</f>
        <v>7803</v>
      </c>
      <c r="K11" s="72"/>
    </row>
    <row r="12" spans="1:13" ht="26.1" customHeight="1" x14ac:dyDescent="0.2">
      <c r="A12" s="89" t="s">
        <v>475</v>
      </c>
      <c r="B12" s="68"/>
      <c r="C12" s="69" t="s">
        <v>478</v>
      </c>
      <c r="D12" s="186" t="s">
        <v>484</v>
      </c>
      <c r="E12" s="184" t="s">
        <v>490</v>
      </c>
      <c r="F12" s="186" t="s">
        <v>484</v>
      </c>
      <c r="G12" s="187" t="s">
        <v>490</v>
      </c>
      <c r="H12" s="142" t="s">
        <v>485</v>
      </c>
      <c r="I12" s="143">
        <f>DATE(2021,4,14+25)</f>
        <v>44325</v>
      </c>
      <c r="J12" s="144">
        <f>DATE(21,5,9+5)</f>
        <v>7805</v>
      </c>
      <c r="K12" s="72"/>
    </row>
    <row r="13" spans="1:13" ht="26.1" customHeight="1" x14ac:dyDescent="0.2">
      <c r="A13" s="89" t="s">
        <v>476</v>
      </c>
      <c r="B13" s="68"/>
      <c r="C13" s="69" t="s">
        <v>479</v>
      </c>
      <c r="D13" s="186" t="s">
        <v>485</v>
      </c>
      <c r="E13" s="184" t="s">
        <v>484</v>
      </c>
      <c r="F13" s="186" t="s">
        <v>485</v>
      </c>
      <c r="G13" s="187" t="s">
        <v>484</v>
      </c>
      <c r="H13" s="142" t="s">
        <v>492</v>
      </c>
      <c r="I13" s="143">
        <f>DATE(2021,4,17+25)</f>
        <v>44328</v>
      </c>
      <c r="J13" s="144">
        <f>DATE(21,5,12+5)</f>
        <v>7808</v>
      </c>
      <c r="K13" s="72"/>
    </row>
    <row r="14" spans="1:13" ht="26.1" customHeight="1" x14ac:dyDescent="0.2">
      <c r="A14" s="89" t="s">
        <v>475</v>
      </c>
      <c r="B14" s="68"/>
      <c r="C14" s="69" t="s">
        <v>480</v>
      </c>
      <c r="D14" s="186" t="s">
        <v>486</v>
      </c>
      <c r="E14" s="184" t="s">
        <v>485</v>
      </c>
      <c r="F14" s="186" t="s">
        <v>486</v>
      </c>
      <c r="G14" s="188" t="s">
        <v>485</v>
      </c>
      <c r="H14" s="142" t="s">
        <v>487</v>
      </c>
      <c r="I14" s="143">
        <f>DATE(2021,4,19+25)</f>
        <v>44330</v>
      </c>
      <c r="J14" s="144">
        <f>DATE(21,5,14+5)</f>
        <v>7810</v>
      </c>
      <c r="K14" s="72"/>
    </row>
    <row r="15" spans="1:13" ht="26.1" customHeight="1" x14ac:dyDescent="0.2">
      <c r="A15" s="89" t="s">
        <v>476</v>
      </c>
      <c r="B15" s="68"/>
      <c r="C15" s="69" t="s">
        <v>481</v>
      </c>
      <c r="D15" s="186" t="s">
        <v>487</v>
      </c>
      <c r="E15" s="184" t="s">
        <v>491</v>
      </c>
      <c r="F15" s="186" t="s">
        <v>487</v>
      </c>
      <c r="G15" s="187" t="s">
        <v>491</v>
      </c>
      <c r="H15" s="142" t="s">
        <v>488</v>
      </c>
      <c r="I15" s="143">
        <f>DATE(2021,4,21+25)</f>
        <v>44332</v>
      </c>
      <c r="J15" s="144">
        <f>DATE(21,5,16+5)</f>
        <v>7812</v>
      </c>
      <c r="K15" s="72"/>
    </row>
    <row r="16" spans="1:13" ht="26.1" customHeight="1" x14ac:dyDescent="0.2">
      <c r="A16" s="89" t="s">
        <v>475</v>
      </c>
      <c r="B16" s="68"/>
      <c r="C16" s="69" t="s">
        <v>482</v>
      </c>
      <c r="D16" s="186" t="s">
        <v>488</v>
      </c>
      <c r="E16" s="184" t="s">
        <v>487</v>
      </c>
      <c r="F16" s="186" t="s">
        <v>488</v>
      </c>
      <c r="G16" s="187" t="s">
        <v>487</v>
      </c>
      <c r="H16" s="142" t="s">
        <v>493</v>
      </c>
      <c r="I16" s="143">
        <f>DATE(2021,4,24+25)</f>
        <v>44335</v>
      </c>
      <c r="J16" s="144">
        <f>DATE(21,5,19+5)</f>
        <v>7815</v>
      </c>
      <c r="K16" s="72"/>
    </row>
    <row r="17" spans="1:29" ht="26.1" customHeight="1" x14ac:dyDescent="0.2">
      <c r="A17" s="89" t="s">
        <v>476</v>
      </c>
      <c r="B17" s="68"/>
      <c r="C17" s="69" t="s">
        <v>494</v>
      </c>
      <c r="D17" s="186" t="s">
        <v>499</v>
      </c>
      <c r="E17" s="184" t="s">
        <v>488</v>
      </c>
      <c r="F17" s="186" t="s">
        <v>499</v>
      </c>
      <c r="G17" s="187" t="s">
        <v>488</v>
      </c>
      <c r="H17" s="142" t="s">
        <v>500</v>
      </c>
      <c r="I17" s="143">
        <f>DATE(2021,4,26+25)</f>
        <v>44337</v>
      </c>
      <c r="J17" s="144">
        <f>DATE(21,5,21+5)</f>
        <v>7817</v>
      </c>
      <c r="K17" s="72"/>
    </row>
    <row r="18" spans="1:29" ht="26.1" customHeight="1" x14ac:dyDescent="0.2">
      <c r="A18" s="89" t="s">
        <v>475</v>
      </c>
      <c r="B18" s="68"/>
      <c r="C18" s="69" t="s">
        <v>495</v>
      </c>
      <c r="D18" s="186" t="s">
        <v>500</v>
      </c>
      <c r="E18" s="184" t="s">
        <v>504</v>
      </c>
      <c r="F18" s="186" t="s">
        <v>500</v>
      </c>
      <c r="G18" s="187" t="s">
        <v>504</v>
      </c>
      <c r="H18" s="142" t="s">
        <v>501</v>
      </c>
      <c r="I18" s="143">
        <f>DATE(2021,4,28+25)</f>
        <v>44339</v>
      </c>
      <c r="J18" s="144">
        <f>DATE(21,5,23+5)</f>
        <v>7819</v>
      </c>
      <c r="K18" s="72"/>
    </row>
    <row r="19" spans="1:29" ht="26.1" customHeight="1" x14ac:dyDescent="0.2">
      <c r="A19" s="89" t="s">
        <v>476</v>
      </c>
      <c r="B19" s="68"/>
      <c r="C19" s="69" t="s">
        <v>496</v>
      </c>
      <c r="D19" s="186" t="s">
        <v>501</v>
      </c>
      <c r="E19" s="184" t="s">
        <v>500</v>
      </c>
      <c r="F19" s="186" t="s">
        <v>501</v>
      </c>
      <c r="G19" s="187" t="s">
        <v>500</v>
      </c>
      <c r="H19" s="142" t="s">
        <v>506</v>
      </c>
      <c r="I19" s="143">
        <f>DATE(2021,5,1+25)</f>
        <v>44342</v>
      </c>
      <c r="J19" s="144">
        <f>DATE(21,5,26+5)</f>
        <v>7822</v>
      </c>
      <c r="K19" s="72"/>
    </row>
    <row r="20" spans="1:29" ht="26.1" customHeight="1" x14ac:dyDescent="0.2">
      <c r="A20" s="89" t="s">
        <v>475</v>
      </c>
      <c r="B20" s="68"/>
      <c r="C20" s="69" t="s">
        <v>497</v>
      </c>
      <c r="D20" s="186" t="s">
        <v>502</v>
      </c>
      <c r="E20" s="184" t="s">
        <v>505</v>
      </c>
      <c r="F20" s="186" t="s">
        <v>502</v>
      </c>
      <c r="G20" s="187" t="s">
        <v>505</v>
      </c>
      <c r="H20" s="142" t="s">
        <v>503</v>
      </c>
      <c r="I20" s="143">
        <f>DATE(2021,5,3+25)</f>
        <v>44344</v>
      </c>
      <c r="J20" s="144">
        <f>DATE(21,5,28+5)</f>
        <v>7824</v>
      </c>
      <c r="K20" s="72"/>
    </row>
    <row r="21" spans="1:29" ht="26.1" customHeight="1" x14ac:dyDescent="0.2">
      <c r="A21" s="89" t="s">
        <v>476</v>
      </c>
      <c r="B21" s="68"/>
      <c r="C21" s="69" t="s">
        <v>498</v>
      </c>
      <c r="D21" s="186" t="s">
        <v>503</v>
      </c>
      <c r="E21" s="184" t="s">
        <v>501</v>
      </c>
      <c r="F21" s="186" t="s">
        <v>503</v>
      </c>
      <c r="G21" s="187" t="s">
        <v>501</v>
      </c>
      <c r="H21" s="142" t="s">
        <v>507</v>
      </c>
      <c r="I21" s="143">
        <f>DATE(2021,5,5+25)</f>
        <v>44346</v>
      </c>
      <c r="J21" s="144">
        <f>DATE(21,5,30+5)</f>
        <v>7826</v>
      </c>
      <c r="K21" s="72"/>
    </row>
    <row r="22" spans="1:29" ht="26.1" customHeight="1" x14ac:dyDescent="0.2">
      <c r="A22" s="89"/>
      <c r="B22" s="68"/>
      <c r="C22" s="69"/>
      <c r="D22" s="175"/>
      <c r="E22" s="178"/>
      <c r="F22" s="165"/>
      <c r="G22" s="165"/>
      <c r="H22" s="166"/>
      <c r="I22" s="167"/>
      <c r="J22" s="144"/>
      <c r="K22" s="72"/>
    </row>
    <row r="23" spans="1:29" ht="12.75" customHeight="1" x14ac:dyDescent="0.2">
      <c r="A23" s="67"/>
      <c r="B23" s="18"/>
      <c r="C23" s="9"/>
      <c r="D23" s="118"/>
      <c r="E23" s="54"/>
      <c r="F23" s="118"/>
      <c r="G23" s="54"/>
      <c r="H23" s="54"/>
      <c r="I23" s="121"/>
      <c r="J23" s="54"/>
      <c r="K23" s="122"/>
      <c r="L23" s="72"/>
    </row>
    <row r="24" spans="1:29" ht="26.1" customHeight="1" x14ac:dyDescent="0.2">
      <c r="A24" s="42" t="s">
        <v>1</v>
      </c>
      <c r="B24" s="43"/>
      <c r="C24" s="44"/>
      <c r="D24" s="45"/>
      <c r="E24" s="51"/>
      <c r="F24" s="118"/>
      <c r="G24" s="54"/>
      <c r="H24" s="54"/>
      <c r="I24" s="121"/>
      <c r="J24" s="54"/>
      <c r="K24" s="122"/>
      <c r="L24" s="72"/>
    </row>
    <row r="25" spans="1:29" ht="26.1" customHeight="1" x14ac:dyDescent="0.2">
      <c r="A25" s="106" t="s">
        <v>18</v>
      </c>
      <c r="B25" s="2"/>
      <c r="C25" s="2"/>
      <c r="D25" s="46"/>
      <c r="E25" s="179"/>
      <c r="F25" s="118"/>
      <c r="G25" s="54"/>
      <c r="H25" s="54"/>
      <c r="I25" s="121"/>
      <c r="J25" s="54"/>
      <c r="K25" s="122"/>
      <c r="L25" s="72"/>
    </row>
    <row r="26" spans="1:29" ht="13.5" customHeight="1" x14ac:dyDescent="0.2">
      <c r="A26" s="49"/>
      <c r="B26" s="27"/>
      <c r="C26" s="28"/>
      <c r="D26" s="50" t="s">
        <v>33</v>
      </c>
      <c r="E26" s="180"/>
      <c r="F26" s="118"/>
      <c r="G26" s="54"/>
      <c r="H26" s="54"/>
      <c r="I26" s="121"/>
      <c r="J26" s="54"/>
      <c r="K26" s="122"/>
      <c r="L26" s="72"/>
    </row>
    <row r="27" spans="1:29" ht="13.5" customHeight="1" x14ac:dyDescent="0.2">
      <c r="A27" s="62" t="s">
        <v>33</v>
      </c>
      <c r="B27" s="63"/>
      <c r="C27" s="64"/>
      <c r="D27" s="65"/>
      <c r="E27" s="181"/>
      <c r="F27" s="118"/>
      <c r="G27" s="54"/>
      <c r="H27" s="54"/>
      <c r="I27" s="121"/>
      <c r="J27" s="54"/>
      <c r="K27" s="122"/>
      <c r="L27" s="72"/>
    </row>
    <row r="28" spans="1:29" ht="13.5" customHeight="1" x14ac:dyDescent="0.2">
      <c r="A28" s="67"/>
      <c r="B28" s="18"/>
      <c r="C28" s="9"/>
      <c r="D28" s="54"/>
      <c r="E28" s="54"/>
      <c r="F28" s="75"/>
      <c r="G28" s="75"/>
      <c r="H28" s="75"/>
      <c r="I28" s="54"/>
      <c r="J28" s="54"/>
      <c r="K28" s="54"/>
      <c r="L28" s="72"/>
    </row>
    <row r="29" spans="1:29" ht="26.25" customHeight="1" x14ac:dyDescent="0.2">
      <c r="A29" s="145" t="s">
        <v>69</v>
      </c>
      <c r="B29" s="145"/>
      <c r="C29" s="4"/>
      <c r="D29" s="4"/>
      <c r="E29" s="4"/>
      <c r="F29" s="4"/>
      <c r="G29" s="146"/>
      <c r="H29" s="147"/>
      <c r="I29" s="147"/>
      <c r="J29" s="146"/>
      <c r="K29" s="147"/>
      <c r="L29" s="72"/>
    </row>
    <row r="30" spans="1:29" ht="26.25" customHeight="1" x14ac:dyDescent="0.2">
      <c r="A30" s="145"/>
      <c r="B30" s="148" t="s">
        <v>70</v>
      </c>
      <c r="C30" s="149" t="s">
        <v>71</v>
      </c>
      <c r="D30" s="4"/>
      <c r="E30" s="148"/>
      <c r="F30" s="4"/>
      <c r="G30" s="150" t="s">
        <v>75</v>
      </c>
      <c r="H30" s="146" t="s">
        <v>79</v>
      </c>
      <c r="I30" s="147"/>
      <c r="J30" s="147"/>
      <c r="K30" s="147"/>
      <c r="L30" s="72"/>
    </row>
    <row r="31" spans="1:29" s="2" customFormat="1" ht="26.25" customHeight="1" x14ac:dyDescent="0.2">
      <c r="A31" s="93"/>
      <c r="B31" s="93"/>
      <c r="C31" s="149" t="s">
        <v>72</v>
      </c>
      <c r="D31" s="4"/>
      <c r="E31" s="148"/>
      <c r="F31" s="4"/>
      <c r="G31" s="146"/>
      <c r="H31" s="146" t="s">
        <v>189</v>
      </c>
      <c r="I31" s="4"/>
      <c r="J31" s="4"/>
      <c r="K31" s="4"/>
      <c r="L31"/>
      <c r="M31"/>
    </row>
    <row r="32" spans="1:29" s="33" customFormat="1" ht="26.25" customHeight="1" x14ac:dyDescent="0.2">
      <c r="A32" s="151"/>
      <c r="B32" s="151"/>
      <c r="C32" s="145" t="s">
        <v>73</v>
      </c>
      <c r="D32" s="4"/>
      <c r="E32" s="148"/>
      <c r="F32" s="4"/>
      <c r="G32" s="145"/>
      <c r="H32" s="145" t="s">
        <v>77</v>
      </c>
      <c r="I32" s="22"/>
      <c r="J32" s="153"/>
      <c r="K32" s="22"/>
      <c r="L32"/>
      <c r="M32"/>
      <c r="N32"/>
      <c r="O32"/>
      <c r="P32"/>
      <c r="Q32"/>
      <c r="R32"/>
      <c r="S32" s="15"/>
      <c r="T32" s="15"/>
      <c r="U32" s="15"/>
      <c r="V32"/>
      <c r="W32"/>
      <c r="X32"/>
      <c r="Y32"/>
      <c r="Z32"/>
      <c r="AA32"/>
      <c r="AB32" s="90"/>
      <c r="AC32" s="90"/>
    </row>
    <row r="33" spans="1:29" s="33" customFormat="1" ht="26.25" customHeight="1" x14ac:dyDescent="0.2">
      <c r="A33" s="145"/>
      <c r="B33" s="145"/>
      <c r="C33" s="145" t="s">
        <v>74</v>
      </c>
      <c r="D33" s="96"/>
      <c r="E33" s="4"/>
      <c r="F33" s="4"/>
      <c r="G33" s="145"/>
      <c r="H33" s="145" t="s">
        <v>78</v>
      </c>
      <c r="I33" s="22"/>
      <c r="J33" s="153"/>
      <c r="K33" s="22"/>
      <c r="L33" s="5"/>
      <c r="M33" s="5"/>
      <c r="N33"/>
      <c r="O33" s="91"/>
      <c r="P33"/>
      <c r="Q33"/>
      <c r="R33"/>
      <c r="S33" s="15"/>
      <c r="T33" s="15"/>
      <c r="U33" s="15"/>
      <c r="V33" s="91"/>
      <c r="W33"/>
      <c r="X33"/>
      <c r="Y33"/>
      <c r="Z33" s="92"/>
      <c r="AA33" s="1"/>
      <c r="AB33" s="90"/>
      <c r="AC33" s="90"/>
    </row>
    <row r="34" spans="1:29" s="59" customFormat="1" ht="13.5" customHeight="1" x14ac:dyDescent="0.2">
      <c r="A34" s="18"/>
      <c r="B34" s="56"/>
      <c r="C34" s="22"/>
      <c r="D34" s="155"/>
      <c r="E34" s="155"/>
      <c r="F34" s="157"/>
      <c r="G34" s="157"/>
      <c r="H34" s="157"/>
      <c r="I34" s="155"/>
      <c r="J34" s="158"/>
      <c r="K34" s="158"/>
    </row>
    <row r="35" spans="1:29" s="59" customFormat="1" ht="26.25" customHeight="1" x14ac:dyDescent="0.2">
      <c r="A35" s="18" t="s">
        <v>105</v>
      </c>
      <c r="B35" s="56"/>
      <c r="C35" s="22"/>
      <c r="D35" s="60"/>
      <c r="E35" s="60"/>
      <c r="I35" s="58"/>
      <c r="J35" s="34"/>
    </row>
    <row r="36" spans="1:29" s="59" customFormat="1" ht="26.25" customHeight="1" x14ac:dyDescent="0.2">
      <c r="A36" s="58" t="s">
        <v>106</v>
      </c>
      <c r="B36" s="56"/>
      <c r="C36" s="22"/>
      <c r="D36" s="60"/>
      <c r="E36" s="60"/>
      <c r="I36" s="58"/>
      <c r="J36" s="32"/>
    </row>
    <row r="37" spans="1:29" s="59" customFormat="1" ht="26.25" customHeight="1" x14ac:dyDescent="0.2">
      <c r="A37" s="18" t="s">
        <v>107</v>
      </c>
      <c r="B37" s="18"/>
      <c r="C37" s="9"/>
      <c r="D37" s="60"/>
      <c r="E37" s="60"/>
      <c r="I37" s="58"/>
      <c r="J37" s="32"/>
    </row>
    <row r="38" spans="1:29" s="59" customFormat="1" ht="26.25" customHeight="1" x14ac:dyDescent="0.2">
      <c r="A38" s="18" t="s">
        <v>108</v>
      </c>
      <c r="B38" s="18"/>
      <c r="C38" s="9"/>
      <c r="D38" s="60"/>
      <c r="E38" s="60"/>
      <c r="F38" s="40"/>
      <c r="G38" s="40"/>
      <c r="H38" s="40"/>
      <c r="I38" s="60"/>
      <c r="J38" s="34"/>
    </row>
    <row r="39" spans="1:29" ht="26.25" customHeight="1" x14ac:dyDescent="0.2">
      <c r="A39" s="18"/>
      <c r="B39" s="56"/>
      <c r="C39" s="22"/>
      <c r="D39" s="60"/>
      <c r="E39" s="60"/>
      <c r="F39" s="40"/>
      <c r="G39" s="40"/>
      <c r="H39" s="40"/>
      <c r="I39" s="60"/>
      <c r="J39" s="59"/>
      <c r="K39" s="59"/>
      <c r="L39" s="59"/>
      <c r="M39" s="59"/>
    </row>
  </sheetData>
  <mergeCells count="6">
    <mergeCell ref="A10:B10"/>
    <mergeCell ref="K4:M4"/>
    <mergeCell ref="A1:E3"/>
    <mergeCell ref="A5:C6"/>
    <mergeCell ref="D9:E9"/>
    <mergeCell ref="F9:G9"/>
  </mergeCells>
  <phoneticPr fontId="2"/>
  <hyperlinks>
    <hyperlink ref="M3" r:id="rId1" xr:uid="{ADCD417C-0427-4201-9D56-2FF55B605183}"/>
  </hyperlinks>
  <pageMargins left="1.2204724409448819" right="0.23622047244094491" top="0.19685039370078741" bottom="0.19685039370078741" header="0" footer="0"/>
  <pageSetup paperSize="9" scale="65" orientation="landscape" horizontalDpi="4294967293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40D06-F535-458C-8242-6FF28D59A3D4}">
  <sheetPr>
    <tabColor theme="0"/>
  </sheetPr>
  <dimension ref="A1:Z33"/>
  <sheetViews>
    <sheetView topLeftCell="A4" workbookViewId="0">
      <selection activeCell="I10" sqref="I10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347" t="s">
        <v>23</v>
      </c>
      <c r="B1" s="348"/>
      <c r="C1" s="348"/>
      <c r="D1" s="348"/>
      <c r="E1" s="348"/>
      <c r="F1" s="36"/>
      <c r="G1" s="36"/>
      <c r="H1" s="36"/>
      <c r="I1" s="36"/>
      <c r="J1" s="35" t="s">
        <v>24</v>
      </c>
    </row>
    <row r="2" spans="1:10" ht="23.25" customHeight="1" x14ac:dyDescent="0.3">
      <c r="A2" s="348"/>
      <c r="B2" s="348"/>
      <c r="C2" s="348"/>
      <c r="D2" s="348"/>
      <c r="E2" s="348"/>
      <c r="F2" s="36"/>
      <c r="G2" s="36"/>
      <c r="H2" s="36"/>
      <c r="I2" s="36"/>
      <c r="J2" s="35" t="s">
        <v>25</v>
      </c>
    </row>
    <row r="3" spans="1:10" ht="23.25" customHeight="1" x14ac:dyDescent="0.15">
      <c r="A3" s="348"/>
      <c r="B3" s="348"/>
      <c r="C3" s="348"/>
      <c r="D3" s="348"/>
      <c r="E3" s="348"/>
      <c r="F3" s="36"/>
      <c r="G3" s="36"/>
      <c r="H3" s="36"/>
      <c r="I3" s="36"/>
      <c r="J3" s="36"/>
    </row>
    <row r="4" spans="1:10" s="3" customFormat="1" ht="23.25" customHeight="1" x14ac:dyDescent="0.2">
      <c r="A4" s="191" t="s">
        <v>21</v>
      </c>
      <c r="B4" s="37"/>
      <c r="C4" s="37"/>
      <c r="D4" s="37"/>
      <c r="E4" s="37"/>
      <c r="I4" s="349">
        <v>44308</v>
      </c>
      <c r="J4" s="349"/>
    </row>
    <row r="5" spans="1:10" ht="18.75" x14ac:dyDescent="0.2">
      <c r="A5" s="350" t="s">
        <v>27</v>
      </c>
      <c r="B5" s="350"/>
      <c r="C5" s="350"/>
      <c r="D5" s="58"/>
    </row>
    <row r="6" spans="1:10" s="13" customFormat="1" ht="9" customHeight="1" x14ac:dyDescent="0.2">
      <c r="A6" s="350"/>
      <c r="B6" s="350"/>
      <c r="C6" s="350"/>
      <c r="D6" s="39"/>
      <c r="E6" s="24"/>
      <c r="F6" s="24"/>
      <c r="G6" s="24"/>
      <c r="H6" s="24"/>
      <c r="I6" s="12"/>
    </row>
    <row r="7" spans="1:10" s="13" customFormat="1" ht="22.5" customHeight="1" thickBot="1" x14ac:dyDescent="0.35">
      <c r="A7" s="38" t="s">
        <v>35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0" s="6" customFormat="1" ht="19.5" thickBot="1" x14ac:dyDescent="0.2">
      <c r="A8" s="88"/>
      <c r="B8" s="30"/>
      <c r="C8" s="16"/>
      <c r="D8" s="331" t="s">
        <v>54</v>
      </c>
      <c r="E8" s="332"/>
      <c r="F8" s="331" t="s">
        <v>68</v>
      </c>
      <c r="G8" s="332"/>
      <c r="H8" s="100" t="s">
        <v>22</v>
      </c>
      <c r="I8" s="189" t="s">
        <v>8</v>
      </c>
      <c r="J8" s="112" t="s">
        <v>10</v>
      </c>
    </row>
    <row r="9" spans="1:10" s="13" customFormat="1" ht="19.5" thickBot="1" x14ac:dyDescent="0.2">
      <c r="A9" s="334" t="s">
        <v>0</v>
      </c>
      <c r="B9" s="335"/>
      <c r="C9" s="182" t="s">
        <v>4</v>
      </c>
      <c r="D9" s="190" t="s">
        <v>6</v>
      </c>
      <c r="E9" s="84" t="s">
        <v>5</v>
      </c>
      <c r="F9" s="190" t="s">
        <v>6</v>
      </c>
      <c r="G9" s="190" t="s">
        <v>5</v>
      </c>
      <c r="H9" s="84" t="s">
        <v>7</v>
      </c>
      <c r="I9" s="84" t="s">
        <v>7</v>
      </c>
      <c r="J9" s="84" t="s">
        <v>7</v>
      </c>
    </row>
    <row r="10" spans="1:10" ht="21" x14ac:dyDescent="0.2">
      <c r="A10" s="89" t="s">
        <v>476</v>
      </c>
      <c r="B10" s="68"/>
      <c r="C10" s="69" t="s">
        <v>498</v>
      </c>
      <c r="D10" s="183" t="s">
        <v>503</v>
      </c>
      <c r="E10" s="184" t="s">
        <v>501</v>
      </c>
      <c r="F10" s="183" t="s">
        <v>503</v>
      </c>
      <c r="G10" s="185" t="s">
        <v>501</v>
      </c>
      <c r="H10" s="142" t="s">
        <v>507</v>
      </c>
      <c r="I10" s="143">
        <f>DATE(2021,5,5+25)</f>
        <v>44346</v>
      </c>
      <c r="J10" s="144">
        <f>DATE(21,5,30+5)</f>
        <v>7826</v>
      </c>
    </row>
    <row r="11" spans="1:10" ht="21" x14ac:dyDescent="0.2">
      <c r="A11" s="89" t="s">
        <v>476</v>
      </c>
      <c r="B11" s="68"/>
      <c r="C11" s="69" t="s">
        <v>508</v>
      </c>
      <c r="D11" s="186" t="s">
        <v>509</v>
      </c>
      <c r="E11" s="184" t="s">
        <v>502</v>
      </c>
      <c r="F11" s="186" t="s">
        <v>509</v>
      </c>
      <c r="G11" s="188" t="s">
        <v>502</v>
      </c>
      <c r="H11" s="142" t="s">
        <v>510</v>
      </c>
      <c r="I11" s="143">
        <f>DATE(2021,5,10+25)</f>
        <v>44351</v>
      </c>
      <c r="J11" s="144">
        <f>DATE(21,6,4+5)</f>
        <v>7831</v>
      </c>
    </row>
    <row r="12" spans="1:10" ht="21" x14ac:dyDescent="0.2">
      <c r="A12" s="89" t="s">
        <v>475</v>
      </c>
      <c r="B12" s="68"/>
      <c r="C12" s="69" t="s">
        <v>511</v>
      </c>
      <c r="D12" s="186" t="s">
        <v>510</v>
      </c>
      <c r="E12" s="184" t="s">
        <v>512</v>
      </c>
      <c r="F12" s="186" t="s">
        <v>510</v>
      </c>
      <c r="G12" s="187" t="s">
        <v>512</v>
      </c>
      <c r="H12" s="142" t="s">
        <v>513</v>
      </c>
      <c r="I12" s="143">
        <f>DATE(2021,5,12+25)</f>
        <v>44353</v>
      </c>
      <c r="J12" s="144">
        <f>DATE(21,6,6+5)</f>
        <v>7833</v>
      </c>
    </row>
    <row r="13" spans="1:10" ht="21" x14ac:dyDescent="0.2">
      <c r="A13" s="89" t="s">
        <v>476</v>
      </c>
      <c r="B13" s="68"/>
      <c r="C13" s="69" t="s">
        <v>514</v>
      </c>
      <c r="D13" s="186" t="s">
        <v>513</v>
      </c>
      <c r="E13" s="184" t="s">
        <v>510</v>
      </c>
      <c r="F13" s="186" t="s">
        <v>513</v>
      </c>
      <c r="G13" s="187" t="s">
        <v>510</v>
      </c>
      <c r="H13" s="142" t="s">
        <v>515</v>
      </c>
      <c r="I13" s="143">
        <f>DATE(2021,5,15+25)</f>
        <v>44356</v>
      </c>
      <c r="J13" s="144">
        <f>DATE(21,6,9+5)</f>
        <v>7836</v>
      </c>
    </row>
    <row r="14" spans="1:10" ht="21" x14ac:dyDescent="0.2">
      <c r="A14" s="89" t="s">
        <v>475</v>
      </c>
      <c r="B14" s="68"/>
      <c r="C14" s="69" t="s">
        <v>516</v>
      </c>
      <c r="D14" s="186" t="s">
        <v>517</v>
      </c>
      <c r="E14" s="184" t="s">
        <v>513</v>
      </c>
      <c r="F14" s="186" t="s">
        <v>517</v>
      </c>
      <c r="G14" s="187" t="s">
        <v>513</v>
      </c>
      <c r="H14" s="142" t="s">
        <v>518</v>
      </c>
      <c r="I14" s="143">
        <f>DATE(2021,5,17+25)</f>
        <v>44358</v>
      </c>
      <c r="J14" s="144">
        <f>DATE(21,6,11+5)</f>
        <v>7838</v>
      </c>
    </row>
    <row r="15" spans="1:10" ht="21" x14ac:dyDescent="0.2">
      <c r="A15" s="89" t="s">
        <v>476</v>
      </c>
      <c r="B15" s="68"/>
      <c r="C15" s="69" t="s">
        <v>519</v>
      </c>
      <c r="D15" s="186" t="s">
        <v>518</v>
      </c>
      <c r="E15" s="184" t="s">
        <v>520</v>
      </c>
      <c r="F15" s="186" t="s">
        <v>518</v>
      </c>
      <c r="G15" s="187" t="s">
        <v>520</v>
      </c>
      <c r="H15" s="142" t="s">
        <v>521</v>
      </c>
      <c r="I15" s="143">
        <f>DATE(2021,5,19+25)</f>
        <v>44360</v>
      </c>
      <c r="J15" s="144">
        <f>DATE(21,6,13+5)</f>
        <v>7840</v>
      </c>
    </row>
    <row r="16" spans="1:10" ht="21" x14ac:dyDescent="0.2">
      <c r="A16" s="89" t="s">
        <v>475</v>
      </c>
      <c r="B16" s="68"/>
      <c r="C16" s="69" t="s">
        <v>522</v>
      </c>
      <c r="D16" s="186" t="s">
        <v>521</v>
      </c>
      <c r="E16" s="184" t="s">
        <v>518</v>
      </c>
      <c r="F16" s="186" t="s">
        <v>521</v>
      </c>
      <c r="G16" s="187" t="s">
        <v>518</v>
      </c>
      <c r="H16" s="142" t="s">
        <v>523</v>
      </c>
      <c r="I16" s="143">
        <f>DATE(2021,5,22+25)</f>
        <v>44363</v>
      </c>
      <c r="J16" s="144">
        <f>DATE(21,6,16+5)</f>
        <v>7843</v>
      </c>
    </row>
    <row r="17" spans="1:26" ht="21" x14ac:dyDescent="0.2">
      <c r="A17" s="89" t="s">
        <v>476</v>
      </c>
      <c r="B17" s="68"/>
      <c r="C17" s="69" t="s">
        <v>524</v>
      </c>
      <c r="D17" s="186" t="s">
        <v>525</v>
      </c>
      <c r="E17" s="184" t="s">
        <v>521</v>
      </c>
      <c r="F17" s="186" t="s">
        <v>525</v>
      </c>
      <c r="G17" s="187" t="s">
        <v>521</v>
      </c>
      <c r="H17" s="142" t="s">
        <v>526</v>
      </c>
      <c r="I17" s="143">
        <f>DATE(2021,5,24+25)</f>
        <v>44365</v>
      </c>
      <c r="J17" s="144">
        <f>DATE(21,6,18+5)</f>
        <v>7845</v>
      </c>
    </row>
    <row r="18" spans="1:26" ht="21" x14ac:dyDescent="0.2">
      <c r="A18" s="89" t="s">
        <v>475</v>
      </c>
      <c r="B18" s="68"/>
      <c r="C18" s="69" t="s">
        <v>527</v>
      </c>
      <c r="D18" s="186" t="s">
        <v>526</v>
      </c>
      <c r="E18" s="184" t="s">
        <v>528</v>
      </c>
      <c r="F18" s="186" t="s">
        <v>526</v>
      </c>
      <c r="G18" s="187" t="s">
        <v>528</v>
      </c>
      <c r="H18" s="142" t="s">
        <v>529</v>
      </c>
      <c r="I18" s="143">
        <f>DATE(2021,5,26+25)</f>
        <v>44367</v>
      </c>
      <c r="J18" s="144">
        <f>DATE(21,6,20+5)</f>
        <v>7847</v>
      </c>
    </row>
    <row r="19" spans="1:26" ht="21" x14ac:dyDescent="0.2">
      <c r="A19" s="89" t="s">
        <v>476</v>
      </c>
      <c r="B19" s="68"/>
      <c r="C19" s="69" t="s">
        <v>530</v>
      </c>
      <c r="D19" s="186" t="s">
        <v>529</v>
      </c>
      <c r="E19" s="184" t="s">
        <v>526</v>
      </c>
      <c r="F19" s="186" t="s">
        <v>529</v>
      </c>
      <c r="G19" s="187" t="s">
        <v>526</v>
      </c>
      <c r="H19" s="142" t="s">
        <v>531</v>
      </c>
      <c r="I19" s="143">
        <f>DATE(2021,5,29+25)</f>
        <v>44370</v>
      </c>
      <c r="J19" s="144">
        <f>DATE(21,6,23+5)</f>
        <v>7850</v>
      </c>
    </row>
    <row r="20" spans="1:26" ht="21" x14ac:dyDescent="0.2">
      <c r="A20" s="89" t="s">
        <v>475</v>
      </c>
      <c r="B20" s="68"/>
      <c r="C20" s="69" t="s">
        <v>532</v>
      </c>
      <c r="D20" s="186" t="s">
        <v>533</v>
      </c>
      <c r="E20" s="184" t="s">
        <v>529</v>
      </c>
      <c r="F20" s="186" t="s">
        <v>533</v>
      </c>
      <c r="G20" s="187" t="s">
        <v>529</v>
      </c>
      <c r="H20" s="142" t="s">
        <v>534</v>
      </c>
      <c r="I20" s="143">
        <f>DATE(2021,5,31+25)</f>
        <v>44372</v>
      </c>
      <c r="J20" s="144">
        <f>DATE(21,6,25+5)</f>
        <v>7852</v>
      </c>
    </row>
    <row r="21" spans="1:26" ht="6" customHeight="1" x14ac:dyDescent="0.2">
      <c r="A21" s="67"/>
      <c r="B21" s="18"/>
      <c r="C21" s="9"/>
      <c r="D21" s="118"/>
      <c r="E21" s="54"/>
      <c r="F21" s="118"/>
      <c r="G21" s="54"/>
      <c r="H21" s="54"/>
      <c r="I21" s="121"/>
      <c r="J21" s="54"/>
    </row>
    <row r="22" spans="1:26" s="10" customFormat="1" ht="18.75" x14ac:dyDescent="0.2">
      <c r="A22" s="209" t="s">
        <v>1</v>
      </c>
      <c r="B22" s="210"/>
      <c r="C22" s="211"/>
      <c r="D22" s="212"/>
      <c r="E22" s="213"/>
      <c r="F22" s="118"/>
      <c r="G22" s="54"/>
      <c r="H22" s="54"/>
      <c r="I22" s="121"/>
      <c r="J22" s="54"/>
    </row>
    <row r="23" spans="1:26" s="10" customFormat="1" ht="18.75" x14ac:dyDescent="0.2">
      <c r="A23" s="214" t="s">
        <v>18</v>
      </c>
      <c r="B23" s="5"/>
      <c r="C23" s="5"/>
      <c r="D23" s="215"/>
      <c r="E23" s="216"/>
      <c r="F23" s="118"/>
      <c r="G23" s="54"/>
      <c r="H23" s="54"/>
      <c r="I23" s="121"/>
      <c r="J23" s="54"/>
    </row>
    <row r="24" spans="1:26" s="10" customFormat="1" ht="13.5" customHeight="1" x14ac:dyDescent="0.2">
      <c r="A24" s="217" t="s">
        <v>33</v>
      </c>
      <c r="B24" s="218"/>
      <c r="C24" s="219"/>
      <c r="D24" s="220"/>
      <c r="E24" s="221"/>
      <c r="F24" s="118"/>
      <c r="G24" s="54"/>
      <c r="H24" s="54"/>
      <c r="I24" s="121"/>
      <c r="J24" s="54"/>
    </row>
    <row r="25" spans="1:26" s="199" customFormat="1" ht="17.25" x14ac:dyDescent="0.2">
      <c r="A25" s="192" t="s">
        <v>69</v>
      </c>
      <c r="C25" s="197" t="s">
        <v>70</v>
      </c>
      <c r="D25" s="198" t="s">
        <v>71</v>
      </c>
      <c r="E25" s="197"/>
      <c r="G25" s="200" t="s">
        <v>75</v>
      </c>
      <c r="H25" s="201" t="s">
        <v>79</v>
      </c>
      <c r="I25" s="202"/>
      <c r="J25" s="202"/>
    </row>
    <row r="26" spans="1:26" s="203" customFormat="1" ht="17.25" x14ac:dyDescent="0.2">
      <c r="A26" s="193"/>
      <c r="C26" s="193"/>
      <c r="D26" s="198" t="s">
        <v>72</v>
      </c>
      <c r="E26" s="197"/>
      <c r="F26" s="199"/>
      <c r="G26" s="201"/>
      <c r="H26" s="201" t="s">
        <v>189</v>
      </c>
      <c r="I26" s="199"/>
      <c r="J26" s="199"/>
    </row>
    <row r="27" spans="1:26" s="206" customFormat="1" ht="17.25" x14ac:dyDescent="0.2">
      <c r="A27" s="194"/>
      <c r="C27" s="194"/>
      <c r="D27" s="192" t="s">
        <v>73</v>
      </c>
      <c r="E27" s="197"/>
      <c r="F27" s="199"/>
      <c r="G27" s="192"/>
      <c r="H27" s="192" t="s">
        <v>77</v>
      </c>
      <c r="I27" s="204"/>
      <c r="J27" s="205"/>
      <c r="K27" s="199"/>
      <c r="L27" s="199"/>
      <c r="M27" s="199"/>
      <c r="N27" s="199"/>
      <c r="O27" s="199"/>
      <c r="P27" s="192"/>
      <c r="Q27" s="192"/>
      <c r="R27" s="192"/>
      <c r="S27" s="199"/>
      <c r="T27" s="199"/>
      <c r="U27" s="199"/>
      <c r="V27" s="199"/>
      <c r="W27" s="199"/>
      <c r="X27" s="199"/>
      <c r="Y27" s="201"/>
      <c r="Z27" s="201"/>
    </row>
    <row r="28" spans="1:26" s="206" customFormat="1" ht="17.25" x14ac:dyDescent="0.2">
      <c r="A28" s="192"/>
      <c r="C28" s="192"/>
      <c r="D28" s="192" t="s">
        <v>74</v>
      </c>
      <c r="E28" s="199"/>
      <c r="F28" s="199"/>
      <c r="G28" s="192"/>
      <c r="H28" s="192" t="s">
        <v>78</v>
      </c>
      <c r="I28" s="204"/>
      <c r="J28" s="205"/>
      <c r="K28" s="199"/>
      <c r="L28" s="198"/>
      <c r="M28" s="199"/>
      <c r="N28" s="199"/>
      <c r="O28" s="199"/>
      <c r="P28" s="192"/>
      <c r="Q28" s="192"/>
      <c r="R28" s="192"/>
      <c r="S28" s="198"/>
      <c r="T28" s="199"/>
      <c r="U28" s="199"/>
      <c r="V28" s="199"/>
      <c r="W28" s="197"/>
      <c r="X28" s="199"/>
      <c r="Y28" s="201"/>
      <c r="Z28" s="201"/>
    </row>
    <row r="29" spans="1:26" s="59" customFormat="1" ht="21" x14ac:dyDescent="0.2">
      <c r="A29" s="195" t="s">
        <v>105</v>
      </c>
      <c r="B29" s="56"/>
      <c r="C29" s="22"/>
      <c r="D29" s="60"/>
      <c r="E29" s="60"/>
      <c r="I29" s="58"/>
      <c r="J29" s="34"/>
    </row>
    <row r="30" spans="1:26" s="59" customFormat="1" ht="21" x14ac:dyDescent="0.2">
      <c r="A30" s="196" t="s">
        <v>106</v>
      </c>
      <c r="B30" s="56"/>
      <c r="C30" s="22"/>
      <c r="D30" s="60"/>
      <c r="E30" s="60"/>
      <c r="I30" s="58"/>
      <c r="J30" s="32"/>
    </row>
    <row r="31" spans="1:26" s="59" customFormat="1" ht="21" x14ac:dyDescent="0.2">
      <c r="A31" s="195" t="s">
        <v>107</v>
      </c>
      <c r="B31" s="18"/>
      <c r="C31" s="9"/>
      <c r="D31" s="60"/>
      <c r="E31" s="60"/>
      <c r="I31" s="58"/>
      <c r="J31" s="32"/>
    </row>
    <row r="32" spans="1:26" s="59" customFormat="1" ht="21" x14ac:dyDescent="0.2">
      <c r="A32" s="195" t="s">
        <v>108</v>
      </c>
      <c r="B32" s="18"/>
      <c r="C32" s="9"/>
      <c r="D32" s="60"/>
      <c r="E32" s="60"/>
      <c r="F32" s="40"/>
      <c r="G32" s="40"/>
      <c r="H32" s="40"/>
      <c r="I32" s="60"/>
      <c r="J32" s="34"/>
    </row>
    <row r="33" spans="1:10" ht="26.25" customHeight="1" x14ac:dyDescent="0.2">
      <c r="A33" s="18"/>
      <c r="B33" s="56"/>
      <c r="C33" s="22"/>
      <c r="D33" s="60"/>
      <c r="E33" s="60"/>
      <c r="F33" s="40"/>
      <c r="G33" s="40"/>
      <c r="H33" s="40"/>
      <c r="I33" s="60"/>
      <c r="J33" s="59"/>
    </row>
  </sheetData>
  <mergeCells count="6">
    <mergeCell ref="A9:B9"/>
    <mergeCell ref="A1:E3"/>
    <mergeCell ref="I4:J4"/>
    <mergeCell ref="A5:C6"/>
    <mergeCell ref="D8:E8"/>
    <mergeCell ref="F8:G8"/>
  </mergeCells>
  <phoneticPr fontId="2"/>
  <pageMargins left="0.24" right="3.937007874015748E-2" top="0.05" bottom="0" header="0" footer="0.01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H41"/>
  <sheetViews>
    <sheetView showGridLines="0" showOutlineSymbols="0" zoomScale="55" zoomScaleNormal="59" workbookViewId="0">
      <selection activeCell="J38" sqref="J38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43556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79" t="s">
        <v>8</v>
      </c>
      <c r="O9" s="80" t="s">
        <v>9</v>
      </c>
      <c r="P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77" t="s">
        <v>7</v>
      </c>
      <c r="P10" s="84" t="s">
        <v>7</v>
      </c>
    </row>
    <row r="11" spans="1:18" ht="26.1" customHeight="1" x14ac:dyDescent="0.2">
      <c r="A11" s="89" t="s">
        <v>82</v>
      </c>
      <c r="B11" s="68"/>
      <c r="C11" s="69" t="s">
        <v>98</v>
      </c>
      <c r="D11" s="70">
        <v>43556</v>
      </c>
      <c r="E11" s="98" t="s">
        <v>65</v>
      </c>
      <c r="F11" s="99" t="s">
        <v>33</v>
      </c>
      <c r="G11" s="53">
        <f>D11-4</f>
        <v>43552</v>
      </c>
      <c r="H11" s="74" t="s">
        <v>33</v>
      </c>
      <c r="I11" s="104">
        <v>43556</v>
      </c>
      <c r="J11" s="98" t="s">
        <v>65</v>
      </c>
      <c r="K11" s="114">
        <f>D11-4</f>
        <v>43552</v>
      </c>
      <c r="L11" s="74"/>
      <c r="M11" s="85">
        <v>43558</v>
      </c>
      <c r="N11" s="105">
        <v>43589</v>
      </c>
      <c r="O11" s="85">
        <f t="shared" ref="O11:O18" si="0">N11+6</f>
        <v>43595</v>
      </c>
      <c r="P11" s="86">
        <f t="shared" ref="P11:P23" si="1">N11+7</f>
        <v>43596</v>
      </c>
      <c r="Q11" s="72" t="s">
        <v>29</v>
      </c>
    </row>
    <row r="12" spans="1:18" ht="26.1" customHeight="1" x14ac:dyDescent="0.2">
      <c r="A12" s="89" t="s">
        <v>36</v>
      </c>
      <c r="B12" s="68"/>
      <c r="C12" s="69" t="s">
        <v>51</v>
      </c>
      <c r="D12" s="70">
        <v>43558</v>
      </c>
      <c r="E12" s="98" t="s">
        <v>66</v>
      </c>
      <c r="F12" s="99" t="s">
        <v>33</v>
      </c>
      <c r="G12" s="53">
        <f>D12-2</f>
        <v>43556</v>
      </c>
      <c r="H12" s="74" t="s">
        <v>33</v>
      </c>
      <c r="I12" s="104">
        <v>43558</v>
      </c>
      <c r="J12" s="98" t="s">
        <v>66</v>
      </c>
      <c r="K12" s="114">
        <f>D12-2</f>
        <v>43556</v>
      </c>
      <c r="L12" s="74"/>
      <c r="M12" s="85">
        <v>43561</v>
      </c>
      <c r="N12" s="105">
        <v>43589</v>
      </c>
      <c r="O12" s="85">
        <f t="shared" si="0"/>
        <v>43595</v>
      </c>
      <c r="P12" s="86">
        <f t="shared" si="1"/>
        <v>43596</v>
      </c>
      <c r="Q12" s="72" t="s">
        <v>28</v>
      </c>
    </row>
    <row r="13" spans="1:18" ht="26.1" customHeight="1" x14ac:dyDescent="0.2">
      <c r="A13" s="89" t="s">
        <v>82</v>
      </c>
      <c r="B13" s="68"/>
      <c r="C13" s="69" t="s">
        <v>99</v>
      </c>
      <c r="D13" s="70">
        <v>43560</v>
      </c>
      <c r="E13" s="98" t="s">
        <v>67</v>
      </c>
      <c r="F13" s="99" t="s">
        <v>33</v>
      </c>
      <c r="G13" s="53">
        <f>D13-2</f>
        <v>43558</v>
      </c>
      <c r="H13" s="74" t="s">
        <v>33</v>
      </c>
      <c r="I13" s="104">
        <v>43560</v>
      </c>
      <c r="J13" s="98" t="s">
        <v>67</v>
      </c>
      <c r="K13" s="114">
        <f>D13-2</f>
        <v>43558</v>
      </c>
      <c r="L13" s="74"/>
      <c r="M13" s="85">
        <v>43563</v>
      </c>
      <c r="N13" s="105">
        <v>43590</v>
      </c>
      <c r="O13" s="85">
        <f t="shared" si="0"/>
        <v>43596</v>
      </c>
      <c r="P13" s="86">
        <f t="shared" si="1"/>
        <v>43597</v>
      </c>
      <c r="Q13" s="72"/>
    </row>
    <row r="14" spans="1:18" ht="26.1" customHeight="1" x14ac:dyDescent="0.2">
      <c r="A14" s="89" t="s">
        <v>36</v>
      </c>
      <c r="B14" s="68"/>
      <c r="C14" s="69" t="s">
        <v>81</v>
      </c>
      <c r="D14" s="70">
        <v>43563</v>
      </c>
      <c r="E14" s="98" t="s">
        <v>59</v>
      </c>
      <c r="F14" s="99"/>
      <c r="G14" s="53">
        <f>D14-4</f>
        <v>43559</v>
      </c>
      <c r="H14" s="74"/>
      <c r="I14" s="104">
        <v>43563</v>
      </c>
      <c r="J14" s="98" t="s">
        <v>59</v>
      </c>
      <c r="K14" s="115">
        <f>D14-4</f>
        <v>43559</v>
      </c>
      <c r="L14" s="102"/>
      <c r="M14" s="85">
        <f>I14+2</f>
        <v>43565</v>
      </c>
      <c r="N14" s="105">
        <v>43596</v>
      </c>
      <c r="O14" s="85">
        <f t="shared" si="0"/>
        <v>43602</v>
      </c>
      <c r="P14" s="86">
        <f t="shared" si="1"/>
        <v>43603</v>
      </c>
      <c r="Q14" s="72"/>
    </row>
    <row r="15" spans="1:18" ht="26.1" customHeight="1" x14ac:dyDescent="0.2">
      <c r="A15" s="89" t="s">
        <v>82</v>
      </c>
      <c r="B15" s="68"/>
      <c r="C15" s="69" t="s">
        <v>83</v>
      </c>
      <c r="D15" s="70">
        <v>43565</v>
      </c>
      <c r="E15" s="98" t="s">
        <v>84</v>
      </c>
      <c r="F15" s="99"/>
      <c r="G15" s="53">
        <f t="shared" ref="G15:G22" si="2">D15-2</f>
        <v>43563</v>
      </c>
      <c r="H15" s="74"/>
      <c r="I15" s="104">
        <v>43565</v>
      </c>
      <c r="J15" s="98" t="s">
        <v>84</v>
      </c>
      <c r="K15" s="114">
        <f>D15-2</f>
        <v>43563</v>
      </c>
      <c r="L15" s="74"/>
      <c r="M15" s="85">
        <v>43568</v>
      </c>
      <c r="N15" s="105">
        <v>43596</v>
      </c>
      <c r="O15" s="85">
        <f t="shared" si="0"/>
        <v>43602</v>
      </c>
      <c r="P15" s="86">
        <f t="shared" si="1"/>
        <v>43603</v>
      </c>
      <c r="Q15" s="72"/>
    </row>
    <row r="16" spans="1:18" ht="26.1" customHeight="1" x14ac:dyDescent="0.2">
      <c r="A16" s="89" t="s">
        <v>36</v>
      </c>
      <c r="B16" s="68"/>
      <c r="C16" s="69" t="s">
        <v>85</v>
      </c>
      <c r="D16" s="70">
        <v>43567</v>
      </c>
      <c r="E16" s="98" t="s">
        <v>86</v>
      </c>
      <c r="F16" s="99"/>
      <c r="G16" s="53">
        <f t="shared" si="2"/>
        <v>43565</v>
      </c>
      <c r="H16" s="74"/>
      <c r="I16" s="104">
        <v>43567</v>
      </c>
      <c r="J16" s="98" t="s">
        <v>86</v>
      </c>
      <c r="K16" s="115">
        <f>D16-2</f>
        <v>43565</v>
      </c>
      <c r="L16" s="74"/>
      <c r="M16" s="85">
        <v>43570</v>
      </c>
      <c r="N16" s="105">
        <v>43597</v>
      </c>
      <c r="O16" s="85">
        <f t="shared" si="0"/>
        <v>43603</v>
      </c>
      <c r="P16" s="86">
        <f t="shared" si="1"/>
        <v>43604</v>
      </c>
      <c r="Q16" s="72"/>
    </row>
    <row r="17" spans="1:34" ht="26.1" customHeight="1" x14ac:dyDescent="0.2">
      <c r="A17" s="89" t="s">
        <v>82</v>
      </c>
      <c r="B17" s="68"/>
      <c r="C17" s="69" t="s">
        <v>87</v>
      </c>
      <c r="D17" s="70">
        <v>43570</v>
      </c>
      <c r="E17" s="98" t="s">
        <v>62</v>
      </c>
      <c r="F17" s="99"/>
      <c r="G17" s="53">
        <f>D17-4</f>
        <v>43566</v>
      </c>
      <c r="H17" s="74"/>
      <c r="I17" s="104">
        <v>43570</v>
      </c>
      <c r="J17" s="98" t="s">
        <v>62</v>
      </c>
      <c r="K17" s="115">
        <f>D17-4</f>
        <v>43566</v>
      </c>
      <c r="L17" s="74"/>
      <c r="M17" s="85">
        <v>43572</v>
      </c>
      <c r="N17" s="105">
        <v>43603</v>
      </c>
      <c r="O17" s="85">
        <f t="shared" si="0"/>
        <v>43609</v>
      </c>
      <c r="P17" s="86">
        <f t="shared" si="1"/>
        <v>43610</v>
      </c>
      <c r="Q17" s="72"/>
    </row>
    <row r="18" spans="1:34" ht="26.1" customHeight="1" x14ac:dyDescent="0.2">
      <c r="A18" s="89" t="s">
        <v>36</v>
      </c>
      <c r="B18" s="68"/>
      <c r="C18" s="69" t="s">
        <v>88</v>
      </c>
      <c r="D18" s="70">
        <v>43572</v>
      </c>
      <c r="E18" s="98" t="s">
        <v>89</v>
      </c>
      <c r="F18" s="99"/>
      <c r="G18" s="53">
        <f t="shared" si="2"/>
        <v>43570</v>
      </c>
      <c r="H18" s="74"/>
      <c r="I18" s="104">
        <v>43572</v>
      </c>
      <c r="J18" s="98" t="s">
        <v>89</v>
      </c>
      <c r="K18" s="114">
        <f>D18-2</f>
        <v>43570</v>
      </c>
      <c r="L18" s="74"/>
      <c r="M18" s="85">
        <v>43575</v>
      </c>
      <c r="N18" s="105">
        <v>43603</v>
      </c>
      <c r="O18" s="85">
        <f t="shared" si="0"/>
        <v>43609</v>
      </c>
      <c r="P18" s="86">
        <f t="shared" si="1"/>
        <v>43610</v>
      </c>
      <c r="Q18" s="72"/>
    </row>
    <row r="19" spans="1:34" ht="26.1" customHeight="1" x14ac:dyDescent="0.2">
      <c r="A19" s="89" t="s">
        <v>82</v>
      </c>
      <c r="B19" s="68"/>
      <c r="C19" s="69" t="s">
        <v>90</v>
      </c>
      <c r="D19" s="70">
        <v>43574</v>
      </c>
      <c r="E19" s="98" t="s">
        <v>91</v>
      </c>
      <c r="F19" s="99"/>
      <c r="G19" s="53">
        <f>D19-2</f>
        <v>43572</v>
      </c>
      <c r="H19" s="74"/>
      <c r="I19" s="104">
        <v>43574</v>
      </c>
      <c r="J19" s="98" t="s">
        <v>91</v>
      </c>
      <c r="K19" s="114">
        <f>D19-2</f>
        <v>43572</v>
      </c>
      <c r="L19" s="74"/>
      <c r="M19" s="85">
        <v>43577</v>
      </c>
      <c r="N19" s="105">
        <v>43604</v>
      </c>
      <c r="O19" s="85">
        <f>N19+6</f>
        <v>43610</v>
      </c>
      <c r="P19" s="86">
        <f t="shared" si="1"/>
        <v>43611</v>
      </c>
      <c r="Q19" s="72"/>
    </row>
    <row r="20" spans="1:34" ht="26.1" customHeight="1" x14ac:dyDescent="0.2">
      <c r="A20" s="89" t="s">
        <v>36</v>
      </c>
      <c r="B20" s="68"/>
      <c r="C20" s="69" t="s">
        <v>92</v>
      </c>
      <c r="D20" s="70">
        <v>43577</v>
      </c>
      <c r="E20" s="98" t="s">
        <v>31</v>
      </c>
      <c r="F20" s="99"/>
      <c r="G20" s="53">
        <f>D20-4</f>
        <v>43573</v>
      </c>
      <c r="H20" s="74"/>
      <c r="I20" s="104">
        <v>43577</v>
      </c>
      <c r="J20" s="98" t="s">
        <v>31</v>
      </c>
      <c r="K20" s="114">
        <f>D20-4</f>
        <v>43573</v>
      </c>
      <c r="L20" s="74"/>
      <c r="M20" s="85">
        <v>43579</v>
      </c>
      <c r="N20" s="105">
        <v>43610</v>
      </c>
      <c r="O20" s="85">
        <f>N20+6</f>
        <v>43616</v>
      </c>
      <c r="P20" s="86">
        <f t="shared" si="1"/>
        <v>43617</v>
      </c>
      <c r="Q20" s="72"/>
    </row>
    <row r="21" spans="1:34" ht="26.1" customHeight="1" x14ac:dyDescent="0.2">
      <c r="A21" s="89" t="s">
        <v>82</v>
      </c>
      <c r="B21" s="68"/>
      <c r="C21" s="69" t="s">
        <v>93</v>
      </c>
      <c r="D21" s="70">
        <v>43579</v>
      </c>
      <c r="E21" s="98" t="s">
        <v>94</v>
      </c>
      <c r="F21" s="99"/>
      <c r="G21" s="53">
        <f t="shared" si="2"/>
        <v>43577</v>
      </c>
      <c r="H21" s="74"/>
      <c r="I21" s="104">
        <v>43579</v>
      </c>
      <c r="J21" s="98" t="s">
        <v>94</v>
      </c>
      <c r="K21" s="114">
        <f>D21-2</f>
        <v>43577</v>
      </c>
      <c r="L21" s="74"/>
      <c r="M21" s="85">
        <v>43582</v>
      </c>
      <c r="N21" s="105">
        <v>43610</v>
      </c>
      <c r="O21" s="85">
        <f>N21+6</f>
        <v>43616</v>
      </c>
      <c r="P21" s="86">
        <f t="shared" si="1"/>
        <v>43617</v>
      </c>
      <c r="Q21" s="72"/>
    </row>
    <row r="22" spans="1:34" ht="26.1" customHeight="1" x14ac:dyDescent="0.2">
      <c r="A22" s="89" t="s">
        <v>36</v>
      </c>
      <c r="B22" s="68"/>
      <c r="C22" s="69" t="s">
        <v>95</v>
      </c>
      <c r="D22" s="70">
        <v>43581</v>
      </c>
      <c r="E22" s="98" t="s">
        <v>96</v>
      </c>
      <c r="F22" s="99"/>
      <c r="G22" s="53">
        <f t="shared" si="2"/>
        <v>43579</v>
      </c>
      <c r="H22" s="74" t="s">
        <v>33</v>
      </c>
      <c r="I22" s="104">
        <v>43581</v>
      </c>
      <c r="J22" s="98" t="s">
        <v>96</v>
      </c>
      <c r="K22" s="114">
        <f>D22-2</f>
        <v>43579</v>
      </c>
      <c r="L22" s="74"/>
      <c r="M22" s="85">
        <v>43584</v>
      </c>
      <c r="N22" s="105">
        <v>43611</v>
      </c>
      <c r="O22" s="85">
        <f>N22+6</f>
        <v>43617</v>
      </c>
      <c r="P22" s="86">
        <f t="shared" si="1"/>
        <v>43618</v>
      </c>
      <c r="Q22" s="72" t="s">
        <v>28</v>
      </c>
    </row>
    <row r="23" spans="1:34" ht="26.1" customHeight="1" x14ac:dyDescent="0.2">
      <c r="A23" s="89" t="s">
        <v>82</v>
      </c>
      <c r="B23" s="68"/>
      <c r="C23" s="69" t="s">
        <v>97</v>
      </c>
      <c r="D23" s="70">
        <v>43584</v>
      </c>
      <c r="E23" s="98" t="s">
        <v>64</v>
      </c>
      <c r="F23" s="99"/>
      <c r="G23" s="53">
        <f>D23-4</f>
        <v>43580</v>
      </c>
      <c r="H23" s="74" t="s">
        <v>33</v>
      </c>
      <c r="I23" s="104">
        <v>43584</v>
      </c>
      <c r="J23" s="98" t="s">
        <v>64</v>
      </c>
      <c r="K23" s="114">
        <f>D23-4</f>
        <v>43580</v>
      </c>
      <c r="L23" s="74"/>
      <c r="M23" s="85">
        <v>43586</v>
      </c>
      <c r="N23" s="105">
        <v>43617</v>
      </c>
      <c r="O23" s="85">
        <f>N23+6</f>
        <v>43623</v>
      </c>
      <c r="P23" s="86">
        <f t="shared" si="1"/>
        <v>43624</v>
      </c>
      <c r="Q23" s="72" t="s">
        <v>28</v>
      </c>
    </row>
    <row r="24" spans="1:34" ht="26.25" customHeight="1" x14ac:dyDescent="0.2">
      <c r="A24" s="67"/>
      <c r="B24" s="18"/>
      <c r="C24" s="9"/>
      <c r="D24" s="54"/>
      <c r="E24" s="55"/>
      <c r="F24" s="78"/>
      <c r="G24" s="54"/>
      <c r="H24" s="75"/>
      <c r="I24" s="75"/>
      <c r="J24" s="75"/>
      <c r="K24" s="75"/>
      <c r="L24" s="75"/>
      <c r="M24" s="75"/>
      <c r="N24" s="54"/>
      <c r="O24" s="54"/>
      <c r="P24" s="54"/>
      <c r="Q24" s="72"/>
    </row>
    <row r="25" spans="1:34" ht="26.25" customHeight="1" x14ac:dyDescent="0.2">
      <c r="A25" s="15" t="s">
        <v>69</v>
      </c>
      <c r="B25" s="15"/>
      <c r="J25" s="90"/>
      <c r="K25" s="90"/>
      <c r="L25" s="54"/>
      <c r="M25" s="54"/>
      <c r="N25" s="54"/>
      <c r="O25" s="90"/>
      <c r="P25" s="54"/>
      <c r="Q25" s="72"/>
    </row>
    <row r="26" spans="1:34" ht="26.25" customHeight="1" x14ac:dyDescent="0.2">
      <c r="A26" s="15"/>
      <c r="B26" s="92" t="s">
        <v>70</v>
      </c>
      <c r="C26" s="91" t="s">
        <v>71</v>
      </c>
      <c r="G26" s="92"/>
      <c r="H26" s="1"/>
      <c r="I26" s="10"/>
      <c r="J26" s="108"/>
      <c r="K26" s="116" t="s">
        <v>75</v>
      </c>
      <c r="L26" s="54"/>
      <c r="M26" s="108" t="s">
        <v>79</v>
      </c>
      <c r="N26" s="54"/>
      <c r="O26" s="54"/>
      <c r="P26" s="54"/>
      <c r="Q26" s="72"/>
    </row>
    <row r="27" spans="1:34" s="2" customFormat="1" ht="26.25" customHeight="1" x14ac:dyDescent="0.2">
      <c r="A27" s="93"/>
      <c r="B27" s="93"/>
      <c r="C27" s="91" t="s">
        <v>72</v>
      </c>
      <c r="D27"/>
      <c r="E27"/>
      <c r="F27"/>
      <c r="G27" s="92"/>
      <c r="H27"/>
      <c r="I27" s="10"/>
      <c r="J27" s="108"/>
      <c r="K27" s="108"/>
      <c r="L27" s="10"/>
      <c r="M27" s="108" t="s">
        <v>76</v>
      </c>
      <c r="N27" s="10"/>
      <c r="O27" s="10"/>
      <c r="P27"/>
      <c r="Q27"/>
      <c r="R27"/>
    </row>
    <row r="28" spans="1:34" s="33" customFormat="1" ht="26.25" customHeight="1" x14ac:dyDescent="0.2">
      <c r="A28" s="94"/>
      <c r="B28" s="94"/>
      <c r="C28" s="15" t="s">
        <v>73</v>
      </c>
      <c r="D28"/>
      <c r="E28"/>
      <c r="F28"/>
      <c r="G28" s="92"/>
      <c r="H28" s="4"/>
      <c r="I28" s="10"/>
      <c r="J28" s="109"/>
      <c r="K28" s="15"/>
      <c r="L28" s="110"/>
      <c r="M28" s="15" t="s">
        <v>77</v>
      </c>
      <c r="N28" s="110"/>
      <c r="O28" s="111"/>
      <c r="P28" s="19"/>
      <c r="Q28"/>
      <c r="R28"/>
      <c r="S28"/>
      <c r="T28"/>
      <c r="U28"/>
      <c r="V28"/>
      <c r="W28"/>
      <c r="X28" s="15"/>
      <c r="Y28" s="15"/>
      <c r="Z28" s="15"/>
      <c r="AA28"/>
      <c r="AB28"/>
      <c r="AC28"/>
      <c r="AD28"/>
      <c r="AE28"/>
      <c r="AF28"/>
      <c r="AG28" s="90"/>
      <c r="AH28" s="90"/>
    </row>
    <row r="29" spans="1:34" s="33" customFormat="1" ht="26.25" customHeight="1" x14ac:dyDescent="0.2">
      <c r="A29" s="15"/>
      <c r="B29" s="15"/>
      <c r="C29" s="15" t="s">
        <v>74</v>
      </c>
      <c r="D29" s="96"/>
      <c r="E29" s="96"/>
      <c r="F29" s="97"/>
      <c r="G29"/>
      <c r="H29" s="1"/>
      <c r="I29" s="10"/>
      <c r="J29" s="109"/>
      <c r="K29" s="15"/>
      <c r="L29" s="110"/>
      <c r="M29" s="15" t="s">
        <v>78</v>
      </c>
      <c r="N29" s="110"/>
      <c r="O29" s="111"/>
      <c r="P29" s="19"/>
      <c r="Q29" s="5"/>
      <c r="R29" s="5"/>
      <c r="S29"/>
      <c r="T29" s="91"/>
      <c r="U29"/>
      <c r="V29"/>
      <c r="W29"/>
      <c r="X29" s="15"/>
      <c r="Y29" s="15"/>
      <c r="Z29" s="15"/>
      <c r="AA29" s="91"/>
      <c r="AB29"/>
      <c r="AC29"/>
      <c r="AD29"/>
      <c r="AE29" s="92"/>
      <c r="AF29" s="1"/>
      <c r="AG29" s="90"/>
      <c r="AH29" s="90"/>
    </row>
    <row r="30" spans="1:34" s="33" customFormat="1" ht="26.2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26"/>
      <c r="P30" s="19"/>
      <c r="S30"/>
      <c r="T30" s="10"/>
      <c r="U30"/>
      <c r="V30"/>
      <c r="W30"/>
      <c r="X30" s="15"/>
      <c r="Y30" s="93"/>
      <c r="Z30" s="93"/>
      <c r="AA30" s="91"/>
      <c r="AB30"/>
      <c r="AC30"/>
      <c r="AD30"/>
      <c r="AE30" s="92"/>
      <c r="AF30"/>
      <c r="AG30" s="90"/>
      <c r="AH30" s="90"/>
    </row>
    <row r="31" spans="1:34" s="33" customFormat="1" ht="26.25" customHeight="1" x14ac:dyDescent="0.2">
      <c r="A31" s="42" t="s">
        <v>1</v>
      </c>
      <c r="B31" s="43"/>
      <c r="C31" s="44"/>
      <c r="D31" s="45"/>
      <c r="E31" s="45"/>
      <c r="F31" s="45"/>
      <c r="G31" s="45"/>
      <c r="H31" s="51"/>
      <c r="I31" s="20"/>
      <c r="J31" s="20"/>
      <c r="K31" s="20"/>
      <c r="L31" s="20"/>
      <c r="M31" s="20"/>
      <c r="N31" s="14"/>
      <c r="O31" s="15"/>
      <c r="P31" s="15"/>
      <c r="Q31"/>
      <c r="R31"/>
      <c r="S31"/>
      <c r="T31" s="10"/>
      <c r="U31"/>
      <c r="V31"/>
      <c r="W31"/>
      <c r="X31"/>
      <c r="Y31" s="94"/>
      <c r="Z31" s="94"/>
      <c r="AA31" s="15"/>
      <c r="AB31"/>
      <c r="AC31"/>
      <c r="AD31"/>
      <c r="AE31" s="92"/>
      <c r="AF31" s="4"/>
      <c r="AG31" s="32"/>
      <c r="AH31" s="32"/>
    </row>
    <row r="32" spans="1:34" s="59" customFormat="1" ht="26.25" customHeight="1" x14ac:dyDescent="0.2">
      <c r="A32" s="106" t="s">
        <v>18</v>
      </c>
      <c r="B32" s="2"/>
      <c r="C32" s="2"/>
      <c r="D32" s="46"/>
      <c r="E32" s="2" t="s">
        <v>33</v>
      </c>
      <c r="F32" s="29"/>
      <c r="G32" s="46"/>
      <c r="H32" s="52"/>
      <c r="I32" s="2"/>
      <c r="J32" s="2"/>
      <c r="K32" s="2"/>
      <c r="L32" s="2"/>
      <c r="M32" s="2"/>
      <c r="N32" s="15"/>
      <c r="O32" s="15"/>
      <c r="P32" s="15"/>
      <c r="Q32"/>
      <c r="R32"/>
      <c r="S32"/>
      <c r="T32"/>
      <c r="U32"/>
      <c r="V32"/>
      <c r="W32"/>
      <c r="X32" s="15"/>
      <c r="Y32" s="15"/>
      <c r="Z32" s="15"/>
      <c r="AA32" s="15"/>
      <c r="AB32" s="96"/>
      <c r="AC32" s="96"/>
      <c r="AD32" s="97"/>
      <c r="AE32"/>
      <c r="AF32" s="1"/>
      <c r="AG32" s="32"/>
      <c r="AH32" s="32"/>
    </row>
    <row r="33" spans="1:18" s="59" customFormat="1" ht="26.25" customHeight="1" x14ac:dyDescent="0.2">
      <c r="A33" s="49" t="s">
        <v>17</v>
      </c>
      <c r="B33" s="27"/>
      <c r="C33" s="28"/>
      <c r="D33" s="50" t="s">
        <v>33</v>
      </c>
      <c r="E33" s="2"/>
      <c r="F33" s="2"/>
      <c r="G33" s="29"/>
      <c r="H33" s="52"/>
      <c r="I33" s="2"/>
      <c r="J33" s="2"/>
      <c r="K33" s="2"/>
      <c r="L33" s="2"/>
      <c r="M33" s="2"/>
      <c r="O33" s="15"/>
      <c r="P33" s="15"/>
      <c r="Q33"/>
      <c r="R33"/>
    </row>
    <row r="34" spans="1:18" s="59" customFormat="1" ht="26.25" customHeight="1" x14ac:dyDescent="0.2">
      <c r="A34" s="62" t="s">
        <v>33</v>
      </c>
      <c r="B34" s="63"/>
      <c r="C34" s="64"/>
      <c r="D34" s="65"/>
      <c r="E34" s="47"/>
      <c r="F34" s="47"/>
      <c r="G34" s="66"/>
      <c r="H34" s="48"/>
      <c r="I34" s="2"/>
      <c r="J34" s="2"/>
      <c r="K34" s="2"/>
      <c r="L34" s="2"/>
      <c r="M34" s="2"/>
      <c r="N34" s="58"/>
      <c r="O34"/>
      <c r="P34"/>
    </row>
    <row r="35" spans="1:18" s="59" customFormat="1" ht="26.25" customHeight="1" x14ac:dyDescent="0.2">
      <c r="A35" s="27"/>
      <c r="B35" s="27"/>
      <c r="C35" s="28"/>
      <c r="D35" s="50"/>
      <c r="E35" s="2"/>
      <c r="F35" s="2"/>
      <c r="G35" s="29"/>
      <c r="H35" s="2"/>
      <c r="I35" s="2"/>
      <c r="J35" s="2"/>
      <c r="K35" s="2"/>
      <c r="L35" s="2"/>
      <c r="M35" s="2"/>
      <c r="N35" s="58"/>
      <c r="O35"/>
      <c r="P35"/>
    </row>
    <row r="36" spans="1:18" s="59" customFormat="1" ht="26.25" customHeight="1" x14ac:dyDescent="0.2">
      <c r="A36" s="18" t="s">
        <v>105</v>
      </c>
      <c r="B36" s="56"/>
      <c r="C36" s="22"/>
      <c r="D36" s="60"/>
      <c r="E36" s="61"/>
      <c r="F36" s="41"/>
      <c r="G36" s="60"/>
      <c r="H36" s="40"/>
      <c r="I36" s="40"/>
      <c r="J36" s="40"/>
      <c r="K36" s="40"/>
      <c r="L36" s="40"/>
      <c r="M36" s="40"/>
      <c r="N36" s="60"/>
    </row>
    <row r="37" spans="1:18" s="59" customFormat="1" ht="26.25" customHeight="1" x14ac:dyDescent="0.2">
      <c r="A37" s="58" t="s">
        <v>106</v>
      </c>
      <c r="B37" s="56"/>
      <c r="C37" s="22"/>
      <c r="D37" s="60"/>
      <c r="E37" s="61"/>
      <c r="F37" s="41"/>
      <c r="G37" s="60"/>
      <c r="N37" s="58"/>
      <c r="O37" s="34"/>
    </row>
    <row r="38" spans="1:18" s="59" customFormat="1" ht="26.25" customHeight="1" x14ac:dyDescent="0.2">
      <c r="A38" s="18" t="s">
        <v>107</v>
      </c>
      <c r="B38" s="18"/>
      <c r="C38" s="9"/>
      <c r="D38" s="60"/>
      <c r="E38" s="61"/>
      <c r="F38" s="41"/>
      <c r="G38" s="60"/>
      <c r="N38" s="58"/>
      <c r="O38" s="32"/>
    </row>
    <row r="39" spans="1:18" s="59" customFormat="1" ht="26.25" customHeight="1" x14ac:dyDescent="0.2">
      <c r="A39" s="18" t="s">
        <v>108</v>
      </c>
      <c r="B39" s="18"/>
      <c r="C39" s="9"/>
      <c r="D39" s="60"/>
      <c r="E39" s="61"/>
      <c r="F39" s="41"/>
      <c r="G39" s="60"/>
      <c r="N39" s="58"/>
      <c r="O39" s="32"/>
    </row>
    <row r="40" spans="1:18" s="59" customFormat="1" ht="26.25" customHeight="1" x14ac:dyDescent="0.2">
      <c r="A40" s="18"/>
      <c r="B40" s="18"/>
      <c r="C40" s="9"/>
      <c r="D40" s="60"/>
      <c r="E40" s="61"/>
      <c r="F40" s="41"/>
      <c r="G40" s="60"/>
      <c r="H40" s="40"/>
      <c r="I40" s="40"/>
      <c r="J40" s="40"/>
      <c r="K40" s="40"/>
      <c r="L40" s="40"/>
      <c r="M40" s="40"/>
      <c r="N40" s="60"/>
      <c r="O40" s="34"/>
    </row>
    <row r="41" spans="1:18" ht="26.25" customHeight="1" x14ac:dyDescent="0.2">
      <c r="A41" s="18"/>
      <c r="B41" s="56"/>
      <c r="C41" s="22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59"/>
      <c r="P41" s="59"/>
      <c r="Q41" s="59"/>
      <c r="R41" s="59"/>
    </row>
  </sheetData>
  <mergeCells count="10">
    <mergeCell ref="A1:G3"/>
    <mergeCell ref="Q4:R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R3" r:id="rId1" xr:uid="{00000000-0004-0000-02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FE38-6C6E-4044-84AD-538D729D2130}">
  <sheetPr>
    <tabColor theme="0"/>
  </sheetPr>
  <dimension ref="A1:Z34"/>
  <sheetViews>
    <sheetView topLeftCell="C4" workbookViewId="0">
      <selection activeCell="J11" sqref="J11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347" t="s">
        <v>23</v>
      </c>
      <c r="B1" s="348"/>
      <c r="C1" s="348"/>
      <c r="D1" s="348"/>
      <c r="E1" s="348"/>
      <c r="F1" s="36"/>
      <c r="G1" s="36"/>
      <c r="H1" s="36"/>
      <c r="I1" s="36"/>
      <c r="J1" s="35" t="s">
        <v>24</v>
      </c>
    </row>
    <row r="2" spans="1:10" ht="23.25" customHeight="1" x14ac:dyDescent="0.3">
      <c r="A2" s="348"/>
      <c r="B2" s="348"/>
      <c r="C2" s="348"/>
      <c r="D2" s="348"/>
      <c r="E2" s="348"/>
      <c r="F2" s="36"/>
      <c r="G2" s="36"/>
      <c r="H2" s="36"/>
      <c r="I2" s="36"/>
      <c r="J2" s="35" t="s">
        <v>25</v>
      </c>
    </row>
    <row r="3" spans="1:10" ht="23.25" customHeight="1" x14ac:dyDescent="0.15">
      <c r="A3" s="348"/>
      <c r="B3" s="348"/>
      <c r="C3" s="348"/>
      <c r="D3" s="348"/>
      <c r="E3" s="348"/>
      <c r="F3" s="36"/>
      <c r="G3" s="36"/>
      <c r="H3" s="36"/>
      <c r="I3" s="36"/>
      <c r="J3" s="36"/>
    </row>
    <row r="4" spans="1:10" s="3" customFormat="1" ht="23.25" customHeight="1" x14ac:dyDescent="0.2">
      <c r="A4" s="191" t="s">
        <v>21</v>
      </c>
      <c r="B4" s="37"/>
      <c r="C4" s="37"/>
      <c r="D4" s="37"/>
      <c r="E4" s="37"/>
      <c r="I4" s="349">
        <v>44330</v>
      </c>
      <c r="J4" s="349"/>
    </row>
    <row r="5" spans="1:10" ht="18.75" x14ac:dyDescent="0.2">
      <c r="A5" s="350" t="s">
        <v>27</v>
      </c>
      <c r="B5" s="350"/>
      <c r="C5" s="350"/>
      <c r="D5" s="58"/>
    </row>
    <row r="6" spans="1:10" s="13" customFormat="1" ht="9" customHeight="1" x14ac:dyDescent="0.2">
      <c r="A6" s="350"/>
      <c r="B6" s="350"/>
      <c r="C6" s="350"/>
      <c r="D6" s="39"/>
      <c r="E6" s="24"/>
      <c r="F6" s="24"/>
      <c r="G6" s="24"/>
      <c r="H6" s="24"/>
      <c r="I6" s="12"/>
    </row>
    <row r="7" spans="1:10" s="13" customFormat="1" ht="22.5" customHeight="1" thickBot="1" x14ac:dyDescent="0.35">
      <c r="A7" s="38" t="s">
        <v>35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0" s="6" customFormat="1" ht="19.5" thickBot="1" x14ac:dyDescent="0.2">
      <c r="A8" s="88"/>
      <c r="B8" s="30"/>
      <c r="C8" s="16"/>
      <c r="D8" s="331" t="s">
        <v>54</v>
      </c>
      <c r="E8" s="332"/>
      <c r="F8" s="331" t="s">
        <v>68</v>
      </c>
      <c r="G8" s="332"/>
      <c r="H8" s="100" t="s">
        <v>22</v>
      </c>
      <c r="I8" s="207" t="s">
        <v>8</v>
      </c>
      <c r="J8" s="112" t="s">
        <v>10</v>
      </c>
    </row>
    <row r="9" spans="1:10" s="13" customFormat="1" ht="19.5" thickBot="1" x14ac:dyDescent="0.2">
      <c r="A9" s="334" t="s">
        <v>0</v>
      </c>
      <c r="B9" s="335"/>
      <c r="C9" s="182" t="s">
        <v>4</v>
      </c>
      <c r="D9" s="208" t="s">
        <v>6</v>
      </c>
      <c r="E9" s="84" t="s">
        <v>5</v>
      </c>
      <c r="F9" s="208" t="s">
        <v>6</v>
      </c>
      <c r="G9" s="208" t="s">
        <v>5</v>
      </c>
      <c r="H9" s="84" t="s">
        <v>7</v>
      </c>
      <c r="I9" s="84" t="s">
        <v>7</v>
      </c>
      <c r="J9" s="84" t="s">
        <v>7</v>
      </c>
    </row>
    <row r="10" spans="1:10" ht="21" x14ac:dyDescent="0.2">
      <c r="A10" s="89" t="s">
        <v>476</v>
      </c>
      <c r="B10" s="68"/>
      <c r="C10" s="69" t="s">
        <v>535</v>
      </c>
      <c r="D10" s="183" t="s">
        <v>534</v>
      </c>
      <c r="E10" s="184" t="s">
        <v>558</v>
      </c>
      <c r="F10" s="183" t="s">
        <v>534</v>
      </c>
      <c r="G10" s="185" t="s">
        <v>558</v>
      </c>
      <c r="H10" s="142" t="s">
        <v>547</v>
      </c>
      <c r="I10" s="143">
        <f>DATE(2021,6,2+25)</f>
        <v>44374</v>
      </c>
      <c r="J10" s="144">
        <f>DATE(21,6,27+5)</f>
        <v>7854</v>
      </c>
    </row>
    <row r="11" spans="1:10" ht="21" x14ac:dyDescent="0.2">
      <c r="A11" s="89" t="s">
        <v>475</v>
      </c>
      <c r="B11" s="68"/>
      <c r="C11" s="69" t="s">
        <v>536</v>
      </c>
      <c r="D11" s="186" t="s">
        <v>547</v>
      </c>
      <c r="E11" s="184" t="s">
        <v>534</v>
      </c>
      <c r="F11" s="186" t="s">
        <v>547</v>
      </c>
      <c r="G11" s="188" t="s">
        <v>534</v>
      </c>
      <c r="H11" s="142" t="s">
        <v>562</v>
      </c>
      <c r="I11" s="143">
        <f>DATE(2021,6,5+25)</f>
        <v>44377</v>
      </c>
      <c r="J11" s="144">
        <f>DATE(21,6,30+5)</f>
        <v>7857</v>
      </c>
    </row>
    <row r="12" spans="1:10" ht="21" x14ac:dyDescent="0.2">
      <c r="A12" s="89" t="s">
        <v>476</v>
      </c>
      <c r="B12" s="68"/>
      <c r="C12" s="69" t="s">
        <v>537</v>
      </c>
      <c r="D12" s="186" t="s">
        <v>548</v>
      </c>
      <c r="E12" s="184" t="s">
        <v>547</v>
      </c>
      <c r="F12" s="186" t="s">
        <v>548</v>
      </c>
      <c r="G12" s="187" t="s">
        <v>547</v>
      </c>
      <c r="H12" s="142" t="s">
        <v>549</v>
      </c>
      <c r="I12" s="143">
        <f>DATE(2021,6,7+25)</f>
        <v>44379</v>
      </c>
      <c r="J12" s="144">
        <f>DATE(21,7,2+5)</f>
        <v>7859</v>
      </c>
    </row>
    <row r="13" spans="1:10" ht="21" x14ac:dyDescent="0.2">
      <c r="A13" s="89" t="s">
        <v>475</v>
      </c>
      <c r="B13" s="68"/>
      <c r="C13" s="69" t="s">
        <v>538</v>
      </c>
      <c r="D13" s="186" t="s">
        <v>549</v>
      </c>
      <c r="E13" s="184" t="s">
        <v>559</v>
      </c>
      <c r="F13" s="186" t="s">
        <v>549</v>
      </c>
      <c r="G13" s="187" t="s">
        <v>559</v>
      </c>
      <c r="H13" s="142" t="s">
        <v>550</v>
      </c>
      <c r="I13" s="143">
        <f>DATE(2021,6,9+25)</f>
        <v>44381</v>
      </c>
      <c r="J13" s="144">
        <f>DATE(21,7,4+5)</f>
        <v>7861</v>
      </c>
    </row>
    <row r="14" spans="1:10" ht="21" x14ac:dyDescent="0.2">
      <c r="A14" s="89" t="s">
        <v>476</v>
      </c>
      <c r="B14" s="68"/>
      <c r="C14" s="69" t="s">
        <v>539</v>
      </c>
      <c r="D14" s="186" t="s">
        <v>550</v>
      </c>
      <c r="E14" s="184" t="s">
        <v>549</v>
      </c>
      <c r="F14" s="186" t="s">
        <v>550</v>
      </c>
      <c r="G14" s="187" t="s">
        <v>549</v>
      </c>
      <c r="H14" s="142" t="s">
        <v>563</v>
      </c>
      <c r="I14" s="143">
        <f>DATE(2021,6,12+25)</f>
        <v>44384</v>
      </c>
      <c r="J14" s="144">
        <f>DATE(21,7,7+5)</f>
        <v>7864</v>
      </c>
    </row>
    <row r="15" spans="1:10" ht="21" x14ac:dyDescent="0.2">
      <c r="A15" s="89" t="s">
        <v>475</v>
      </c>
      <c r="B15" s="68"/>
      <c r="C15" s="69" t="s">
        <v>540</v>
      </c>
      <c r="D15" s="186" t="s">
        <v>551</v>
      </c>
      <c r="E15" s="184" t="s">
        <v>550</v>
      </c>
      <c r="F15" s="186" t="s">
        <v>551</v>
      </c>
      <c r="G15" s="187" t="s">
        <v>550</v>
      </c>
      <c r="H15" s="142" t="s">
        <v>552</v>
      </c>
      <c r="I15" s="143">
        <f>DATE(2021,6,14+25)</f>
        <v>44386</v>
      </c>
      <c r="J15" s="144">
        <f>DATE(21,7,9+5)</f>
        <v>7866</v>
      </c>
    </row>
    <row r="16" spans="1:10" ht="21" x14ac:dyDescent="0.2">
      <c r="A16" s="89" t="s">
        <v>476</v>
      </c>
      <c r="B16" s="68"/>
      <c r="C16" s="69" t="s">
        <v>541</v>
      </c>
      <c r="D16" s="186" t="s">
        <v>552</v>
      </c>
      <c r="E16" s="184" t="s">
        <v>560</v>
      </c>
      <c r="F16" s="186" t="s">
        <v>552</v>
      </c>
      <c r="G16" s="187" t="s">
        <v>560</v>
      </c>
      <c r="H16" s="142" t="s">
        <v>553</v>
      </c>
      <c r="I16" s="143">
        <f>DATE(2021,6,16+25)</f>
        <v>44388</v>
      </c>
      <c r="J16" s="144">
        <f>DATE(21,7,11+5)</f>
        <v>7868</v>
      </c>
    </row>
    <row r="17" spans="1:26" ht="21" x14ac:dyDescent="0.2">
      <c r="A17" s="89" t="s">
        <v>475</v>
      </c>
      <c r="B17" s="68"/>
      <c r="C17" s="69" t="s">
        <v>542</v>
      </c>
      <c r="D17" s="186" t="s">
        <v>553</v>
      </c>
      <c r="E17" s="184" t="s">
        <v>552</v>
      </c>
      <c r="F17" s="186" t="s">
        <v>553</v>
      </c>
      <c r="G17" s="187" t="s">
        <v>552</v>
      </c>
      <c r="H17" s="142" t="s">
        <v>564</v>
      </c>
      <c r="I17" s="143">
        <f>DATE(2021,6,19+25)</f>
        <v>44391</v>
      </c>
      <c r="J17" s="144">
        <f>DATE(21,7,14+5)</f>
        <v>7871</v>
      </c>
    </row>
    <row r="18" spans="1:26" ht="21" x14ac:dyDescent="0.2">
      <c r="A18" s="89" t="s">
        <v>476</v>
      </c>
      <c r="B18" s="68"/>
      <c r="C18" s="69" t="s">
        <v>543</v>
      </c>
      <c r="D18" s="186" t="s">
        <v>554</v>
      </c>
      <c r="E18" s="184" t="s">
        <v>553</v>
      </c>
      <c r="F18" s="186" t="s">
        <v>554</v>
      </c>
      <c r="G18" s="187" t="s">
        <v>553</v>
      </c>
      <c r="H18" s="142" t="s">
        <v>555</v>
      </c>
      <c r="I18" s="143">
        <f>DATE(2021,6,21+25)</f>
        <v>44393</v>
      </c>
      <c r="J18" s="144">
        <f>DATE(21,7,16+5)</f>
        <v>7873</v>
      </c>
    </row>
    <row r="19" spans="1:26" ht="21" x14ac:dyDescent="0.2">
      <c r="A19" s="89" t="s">
        <v>475</v>
      </c>
      <c r="B19" s="68"/>
      <c r="C19" s="69" t="s">
        <v>544</v>
      </c>
      <c r="D19" s="186" t="s">
        <v>555</v>
      </c>
      <c r="E19" s="184" t="s">
        <v>561</v>
      </c>
      <c r="F19" s="186" t="s">
        <v>555</v>
      </c>
      <c r="G19" s="187" t="s">
        <v>561</v>
      </c>
      <c r="H19" s="142" t="s">
        <v>556</v>
      </c>
      <c r="I19" s="143">
        <f>DATE(2021,6,23+25)</f>
        <v>44395</v>
      </c>
      <c r="J19" s="144">
        <f>DATE(21,7,18+5)</f>
        <v>7875</v>
      </c>
    </row>
    <row r="20" spans="1:26" ht="21" x14ac:dyDescent="0.2">
      <c r="A20" s="89" t="s">
        <v>476</v>
      </c>
      <c r="B20" s="68"/>
      <c r="C20" s="69" t="s">
        <v>545</v>
      </c>
      <c r="D20" s="186" t="s">
        <v>556</v>
      </c>
      <c r="E20" s="184" t="s">
        <v>555</v>
      </c>
      <c r="F20" s="186" t="s">
        <v>556</v>
      </c>
      <c r="G20" s="187" t="s">
        <v>555</v>
      </c>
      <c r="H20" s="142" t="s">
        <v>565</v>
      </c>
      <c r="I20" s="143">
        <f>DATE(2021,6,26+25)</f>
        <v>44398</v>
      </c>
      <c r="J20" s="144">
        <f>DATE(21,7,21+5)</f>
        <v>7878</v>
      </c>
    </row>
    <row r="21" spans="1:26" ht="21" x14ac:dyDescent="0.2">
      <c r="A21" s="89" t="s">
        <v>475</v>
      </c>
      <c r="B21" s="68"/>
      <c r="C21" s="69" t="s">
        <v>546</v>
      </c>
      <c r="D21" s="186" t="s">
        <v>557</v>
      </c>
      <c r="E21" s="184" t="s">
        <v>556</v>
      </c>
      <c r="F21" s="186" t="s">
        <v>557</v>
      </c>
      <c r="G21" s="187" t="s">
        <v>556</v>
      </c>
      <c r="H21" s="142" t="s">
        <v>566</v>
      </c>
      <c r="I21" s="143">
        <f>DATE(2021,6,28+25)</f>
        <v>44400</v>
      </c>
      <c r="J21" s="144">
        <f>DATE(21,7,23+5)</f>
        <v>7880</v>
      </c>
    </row>
    <row r="22" spans="1:26" ht="6" customHeight="1" x14ac:dyDescent="0.2">
      <c r="A22" s="67"/>
      <c r="B22" s="18"/>
      <c r="C22" s="9"/>
      <c r="D22" s="118"/>
      <c r="E22" s="54"/>
      <c r="F22" s="118"/>
      <c r="G22" s="54"/>
      <c r="H22" s="54"/>
      <c r="I22" s="121"/>
      <c r="J22" s="54"/>
    </row>
    <row r="23" spans="1:26" s="10" customFormat="1" ht="18.75" x14ac:dyDescent="0.2">
      <c r="A23" s="209" t="s">
        <v>1</v>
      </c>
      <c r="B23" s="210"/>
      <c r="C23" s="211"/>
      <c r="D23" s="212"/>
      <c r="E23" s="213"/>
      <c r="F23" s="118"/>
      <c r="G23" s="54"/>
      <c r="H23" s="54"/>
      <c r="I23" s="121"/>
      <c r="J23" s="54"/>
    </row>
    <row r="24" spans="1:26" s="10" customFormat="1" ht="18.75" x14ac:dyDescent="0.2">
      <c r="A24" s="214" t="s">
        <v>18</v>
      </c>
      <c r="B24" s="5"/>
      <c r="C24" s="5"/>
      <c r="D24" s="215"/>
      <c r="E24" s="216"/>
      <c r="F24" s="118"/>
      <c r="G24" s="54"/>
      <c r="H24" s="54"/>
      <c r="I24" s="121"/>
      <c r="J24" s="54"/>
    </row>
    <row r="25" spans="1:26" s="10" customFormat="1" ht="13.5" customHeight="1" x14ac:dyDescent="0.2">
      <c r="A25" s="217" t="s">
        <v>33</v>
      </c>
      <c r="B25" s="218"/>
      <c r="C25" s="219"/>
      <c r="D25" s="220"/>
      <c r="E25" s="221"/>
      <c r="F25" s="118"/>
      <c r="G25" s="54"/>
      <c r="H25" s="54"/>
      <c r="I25" s="121"/>
      <c r="J25" s="54"/>
    </row>
    <row r="26" spans="1:26" s="199" customFormat="1" ht="17.25" x14ac:dyDescent="0.2">
      <c r="A26" s="192" t="s">
        <v>69</v>
      </c>
      <c r="C26" s="197" t="s">
        <v>70</v>
      </c>
      <c r="D26" s="198" t="s">
        <v>71</v>
      </c>
      <c r="E26" s="197"/>
      <c r="G26" s="200" t="s">
        <v>75</v>
      </c>
      <c r="H26" s="201" t="s">
        <v>79</v>
      </c>
      <c r="I26" s="202"/>
      <c r="J26" s="202"/>
    </row>
    <row r="27" spans="1:26" s="203" customFormat="1" ht="17.25" x14ac:dyDescent="0.2">
      <c r="A27" s="193"/>
      <c r="C27" s="193"/>
      <c r="D27" s="198" t="s">
        <v>72</v>
      </c>
      <c r="E27" s="197"/>
      <c r="F27" s="199"/>
      <c r="G27" s="201"/>
      <c r="H27" s="201" t="s">
        <v>189</v>
      </c>
      <c r="I27" s="199"/>
      <c r="J27" s="199"/>
    </row>
    <row r="28" spans="1:26" s="206" customFormat="1" ht="17.25" x14ac:dyDescent="0.2">
      <c r="A28" s="194"/>
      <c r="C28" s="194"/>
      <c r="D28" s="192" t="s">
        <v>73</v>
      </c>
      <c r="E28" s="197"/>
      <c r="F28" s="199"/>
      <c r="G28" s="192"/>
      <c r="H28" s="192" t="s">
        <v>77</v>
      </c>
      <c r="I28" s="204"/>
      <c r="J28" s="205"/>
      <c r="K28" s="199"/>
      <c r="L28" s="199"/>
      <c r="M28" s="199"/>
      <c r="N28" s="199"/>
      <c r="O28" s="199"/>
      <c r="P28" s="192"/>
      <c r="Q28" s="192"/>
      <c r="R28" s="192"/>
      <c r="S28" s="199"/>
      <c r="T28" s="199"/>
      <c r="U28" s="199"/>
      <c r="V28" s="199"/>
      <c r="W28" s="199"/>
      <c r="X28" s="199"/>
      <c r="Y28" s="201"/>
      <c r="Z28" s="201"/>
    </row>
    <row r="29" spans="1:26" s="206" customFormat="1" ht="17.25" x14ac:dyDescent="0.2">
      <c r="A29" s="192"/>
      <c r="C29" s="192"/>
      <c r="D29" s="192" t="s">
        <v>74</v>
      </c>
      <c r="E29" s="199"/>
      <c r="F29" s="199"/>
      <c r="G29" s="192"/>
      <c r="H29" s="192" t="s">
        <v>78</v>
      </c>
      <c r="I29" s="204"/>
      <c r="J29" s="205"/>
      <c r="K29" s="199"/>
      <c r="L29" s="198"/>
      <c r="M29" s="199"/>
      <c r="N29" s="199"/>
      <c r="O29" s="199"/>
      <c r="P29" s="192"/>
      <c r="Q29" s="192"/>
      <c r="R29" s="192"/>
      <c r="S29" s="198"/>
      <c r="T29" s="199"/>
      <c r="U29" s="199"/>
      <c r="V29" s="199"/>
      <c r="W29" s="197"/>
      <c r="X29" s="199"/>
      <c r="Y29" s="201"/>
      <c r="Z29" s="201"/>
    </row>
    <row r="30" spans="1:26" s="59" customFormat="1" ht="21" x14ac:dyDescent="0.2">
      <c r="A30" s="195" t="s">
        <v>105</v>
      </c>
      <c r="B30" s="56"/>
      <c r="C30" s="22"/>
      <c r="D30" s="60"/>
      <c r="E30" s="60"/>
      <c r="I30" s="58"/>
      <c r="J30" s="34"/>
    </row>
    <row r="31" spans="1:26" s="59" customFormat="1" ht="21" x14ac:dyDescent="0.2">
      <c r="A31" s="196" t="s">
        <v>106</v>
      </c>
      <c r="B31" s="56"/>
      <c r="C31" s="22"/>
      <c r="D31" s="60"/>
      <c r="E31" s="60"/>
      <c r="I31" s="58"/>
      <c r="J31" s="32"/>
    </row>
    <row r="32" spans="1:26" s="59" customFormat="1" ht="21" x14ac:dyDescent="0.2">
      <c r="A32" s="195" t="s">
        <v>107</v>
      </c>
      <c r="B32" s="18"/>
      <c r="C32" s="9"/>
      <c r="D32" s="60"/>
      <c r="E32" s="60"/>
      <c r="I32" s="58"/>
      <c r="J32" s="32"/>
    </row>
    <row r="33" spans="1:10" s="59" customFormat="1" ht="21" x14ac:dyDescent="0.2">
      <c r="A33" s="195" t="s">
        <v>108</v>
      </c>
      <c r="B33" s="18"/>
      <c r="C33" s="9"/>
      <c r="D33" s="60"/>
      <c r="E33" s="60"/>
      <c r="F33" s="40"/>
      <c r="G33" s="40"/>
      <c r="H33" s="40"/>
      <c r="I33" s="60"/>
      <c r="J33" s="34"/>
    </row>
    <row r="34" spans="1:10" ht="26.25" customHeight="1" x14ac:dyDescent="0.2">
      <c r="A34" s="18"/>
      <c r="B34" s="56"/>
      <c r="C34" s="22"/>
      <c r="D34" s="60"/>
      <c r="E34" s="60"/>
      <c r="F34" s="40"/>
      <c r="G34" s="40"/>
      <c r="H34" s="40"/>
      <c r="I34" s="60"/>
      <c r="J34" s="59"/>
    </row>
  </sheetData>
  <mergeCells count="6">
    <mergeCell ref="A9:B9"/>
    <mergeCell ref="A1:E3"/>
    <mergeCell ref="I4:J4"/>
    <mergeCell ref="A5:C6"/>
    <mergeCell ref="D8:E8"/>
    <mergeCell ref="F8:G8"/>
  </mergeCells>
  <phoneticPr fontId="2"/>
  <pageMargins left="0.24" right="3.937007874015748E-2" top="0.05" bottom="0" header="0" footer="0.01"/>
  <pageSetup paperSize="9" orientation="landscape" horizont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16A63-DAD5-477E-B9DC-809417D9753D}">
  <sheetPr>
    <tabColor theme="0"/>
  </sheetPr>
  <dimension ref="A1:Z34"/>
  <sheetViews>
    <sheetView topLeftCell="F1" workbookViewId="0">
      <selection activeCell="O18" sqref="O18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347" t="s">
        <v>23</v>
      </c>
      <c r="B1" s="348"/>
      <c r="C1" s="348"/>
      <c r="D1" s="348"/>
      <c r="E1" s="348"/>
      <c r="F1" s="36"/>
      <c r="G1" s="36"/>
      <c r="H1" s="36"/>
      <c r="I1" s="36"/>
      <c r="J1" s="35" t="s">
        <v>24</v>
      </c>
    </row>
    <row r="2" spans="1:10" ht="23.25" customHeight="1" x14ac:dyDescent="0.3">
      <c r="A2" s="348"/>
      <c r="B2" s="348"/>
      <c r="C2" s="348"/>
      <c r="D2" s="348"/>
      <c r="E2" s="348"/>
      <c r="F2" s="36"/>
      <c r="G2" s="36"/>
      <c r="H2" s="36"/>
      <c r="I2" s="36"/>
      <c r="J2" s="35" t="s">
        <v>25</v>
      </c>
    </row>
    <row r="3" spans="1:10" ht="23.25" customHeight="1" x14ac:dyDescent="0.15">
      <c r="A3" s="348"/>
      <c r="B3" s="348"/>
      <c r="C3" s="348"/>
      <c r="D3" s="348"/>
      <c r="E3" s="348"/>
      <c r="F3" s="36"/>
      <c r="G3" s="36"/>
      <c r="H3" s="36"/>
      <c r="I3" s="36"/>
      <c r="J3" s="36"/>
    </row>
    <row r="4" spans="1:10" s="3" customFormat="1" ht="23.25" customHeight="1" x14ac:dyDescent="0.2">
      <c r="A4" s="191" t="s">
        <v>21</v>
      </c>
      <c r="B4" s="37"/>
      <c r="C4" s="37"/>
      <c r="D4" s="37"/>
      <c r="E4" s="37"/>
      <c r="I4" s="349">
        <v>44341</v>
      </c>
      <c r="J4" s="349"/>
    </row>
    <row r="5" spans="1:10" ht="18.75" x14ac:dyDescent="0.2">
      <c r="A5" s="350" t="s">
        <v>27</v>
      </c>
      <c r="B5" s="350"/>
      <c r="C5" s="350"/>
      <c r="D5" s="58"/>
    </row>
    <row r="6" spans="1:10" s="13" customFormat="1" ht="9" customHeight="1" x14ac:dyDescent="0.2">
      <c r="A6" s="350"/>
      <c r="B6" s="350"/>
      <c r="C6" s="350"/>
      <c r="D6" s="39"/>
      <c r="E6" s="24"/>
      <c r="F6" s="24"/>
      <c r="G6" s="24"/>
      <c r="H6" s="24"/>
      <c r="I6" s="12"/>
    </row>
    <row r="7" spans="1:10" s="13" customFormat="1" ht="22.5" customHeight="1" thickBot="1" x14ac:dyDescent="0.35">
      <c r="A7" s="38" t="s">
        <v>35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0" s="6" customFormat="1" ht="19.5" thickBot="1" x14ac:dyDescent="0.2">
      <c r="A8" s="88"/>
      <c r="B8" s="30"/>
      <c r="C8" s="16"/>
      <c r="D8" s="331" t="s">
        <v>54</v>
      </c>
      <c r="E8" s="332"/>
      <c r="F8" s="331" t="s">
        <v>68</v>
      </c>
      <c r="G8" s="332"/>
      <c r="H8" s="100" t="s">
        <v>22</v>
      </c>
      <c r="I8" s="222" t="s">
        <v>8</v>
      </c>
      <c r="J8" s="112" t="s">
        <v>10</v>
      </c>
    </row>
    <row r="9" spans="1:10" s="13" customFormat="1" ht="19.5" thickBot="1" x14ac:dyDescent="0.2">
      <c r="A9" s="334" t="s">
        <v>0</v>
      </c>
      <c r="B9" s="335"/>
      <c r="C9" s="182" t="s">
        <v>4</v>
      </c>
      <c r="D9" s="223" t="s">
        <v>6</v>
      </c>
      <c r="E9" s="84" t="s">
        <v>5</v>
      </c>
      <c r="F9" s="223" t="s">
        <v>6</v>
      </c>
      <c r="G9" s="223" t="s">
        <v>5</v>
      </c>
      <c r="H9" s="84" t="s">
        <v>7</v>
      </c>
      <c r="I9" s="84" t="s">
        <v>7</v>
      </c>
      <c r="J9" s="84" t="s">
        <v>7</v>
      </c>
    </row>
    <row r="10" spans="1:10" ht="21" x14ac:dyDescent="0.2">
      <c r="A10" s="89" t="s">
        <v>476</v>
      </c>
      <c r="B10" s="68"/>
      <c r="C10" s="69" t="s">
        <v>535</v>
      </c>
      <c r="D10" s="183" t="s">
        <v>534</v>
      </c>
      <c r="E10" s="184" t="s">
        <v>558</v>
      </c>
      <c r="F10" s="183" t="s">
        <v>534</v>
      </c>
      <c r="G10" s="185" t="s">
        <v>558</v>
      </c>
      <c r="H10" s="226" t="s">
        <v>547</v>
      </c>
      <c r="I10" s="227">
        <f>DATE(2021,6,2+30)</f>
        <v>44379</v>
      </c>
      <c r="J10" s="144">
        <f>DATE(21,7,2+7)</f>
        <v>7861</v>
      </c>
    </row>
    <row r="11" spans="1:10" ht="21" x14ac:dyDescent="0.2">
      <c r="A11" s="89" t="s">
        <v>475</v>
      </c>
      <c r="B11" s="68"/>
      <c r="C11" s="69" t="s">
        <v>536</v>
      </c>
      <c r="D11" s="186" t="s">
        <v>547</v>
      </c>
      <c r="E11" s="184" t="s">
        <v>534</v>
      </c>
      <c r="F11" s="186" t="s">
        <v>547</v>
      </c>
      <c r="G11" s="188" t="s">
        <v>534</v>
      </c>
      <c r="H11" s="142" t="s">
        <v>562</v>
      </c>
      <c r="I11" s="143">
        <f>DATE(2021,6,5+30)</f>
        <v>44382</v>
      </c>
      <c r="J11" s="144">
        <f>DATE(21,7,5+7)</f>
        <v>7864</v>
      </c>
    </row>
    <row r="12" spans="1:10" ht="21" x14ac:dyDescent="0.2">
      <c r="A12" s="89" t="s">
        <v>476</v>
      </c>
      <c r="B12" s="68"/>
      <c r="C12" s="69" t="s">
        <v>537</v>
      </c>
      <c r="D12" s="186" t="s">
        <v>548</v>
      </c>
      <c r="E12" s="184" t="s">
        <v>547</v>
      </c>
      <c r="F12" s="186" t="s">
        <v>548</v>
      </c>
      <c r="G12" s="187" t="s">
        <v>547</v>
      </c>
      <c r="H12" s="142" t="s">
        <v>549</v>
      </c>
      <c r="I12" s="143">
        <f>DATE(2021,6,7+30)</f>
        <v>44384</v>
      </c>
      <c r="J12" s="144">
        <f>DATE(21,7,7+7)</f>
        <v>7866</v>
      </c>
    </row>
    <row r="13" spans="1:10" ht="21" x14ac:dyDescent="0.2">
      <c r="A13" s="89" t="s">
        <v>475</v>
      </c>
      <c r="B13" s="68"/>
      <c r="C13" s="69" t="s">
        <v>538</v>
      </c>
      <c r="D13" s="186" t="s">
        <v>549</v>
      </c>
      <c r="E13" s="184" t="s">
        <v>559</v>
      </c>
      <c r="F13" s="186" t="s">
        <v>549</v>
      </c>
      <c r="G13" s="187" t="s">
        <v>559</v>
      </c>
      <c r="H13" s="142" t="s">
        <v>550</v>
      </c>
      <c r="I13" s="143">
        <f>DATE(2021,6,9+30)</f>
        <v>44386</v>
      </c>
      <c r="J13" s="144">
        <f>DATE(21,7,9+7)</f>
        <v>7868</v>
      </c>
    </row>
    <row r="14" spans="1:10" ht="21" x14ac:dyDescent="0.2">
      <c r="A14" s="89" t="s">
        <v>476</v>
      </c>
      <c r="B14" s="68"/>
      <c r="C14" s="69" t="s">
        <v>539</v>
      </c>
      <c r="D14" s="186" t="s">
        <v>550</v>
      </c>
      <c r="E14" s="184" t="s">
        <v>549</v>
      </c>
      <c r="F14" s="186" t="s">
        <v>550</v>
      </c>
      <c r="G14" s="187" t="s">
        <v>549</v>
      </c>
      <c r="H14" s="142" t="s">
        <v>563</v>
      </c>
      <c r="I14" s="143">
        <f>DATE(2021,6,12+30)</f>
        <v>44389</v>
      </c>
      <c r="J14" s="144">
        <f>DATE(21,7,12+7)</f>
        <v>7871</v>
      </c>
    </row>
    <row r="15" spans="1:10" ht="21" x14ac:dyDescent="0.2">
      <c r="A15" s="89" t="s">
        <v>475</v>
      </c>
      <c r="B15" s="68"/>
      <c r="C15" s="69" t="s">
        <v>540</v>
      </c>
      <c r="D15" s="186" t="s">
        <v>551</v>
      </c>
      <c r="E15" s="184" t="s">
        <v>550</v>
      </c>
      <c r="F15" s="186" t="s">
        <v>551</v>
      </c>
      <c r="G15" s="187" t="s">
        <v>550</v>
      </c>
      <c r="H15" s="142" t="s">
        <v>552</v>
      </c>
      <c r="I15" s="143">
        <f>DATE(2021,6,14+30)</f>
        <v>44391</v>
      </c>
      <c r="J15" s="144">
        <f>DATE(21,7,14+7)</f>
        <v>7873</v>
      </c>
    </row>
    <row r="16" spans="1:10" ht="21" x14ac:dyDescent="0.2">
      <c r="A16" s="89" t="s">
        <v>476</v>
      </c>
      <c r="B16" s="68"/>
      <c r="C16" s="69" t="s">
        <v>541</v>
      </c>
      <c r="D16" s="186" t="s">
        <v>552</v>
      </c>
      <c r="E16" s="184" t="s">
        <v>560</v>
      </c>
      <c r="F16" s="186" t="s">
        <v>552</v>
      </c>
      <c r="G16" s="187" t="s">
        <v>560</v>
      </c>
      <c r="H16" s="142" t="s">
        <v>553</v>
      </c>
      <c r="I16" s="143">
        <f>DATE(2021,6,16+30)</f>
        <v>44393</v>
      </c>
      <c r="J16" s="144">
        <f>DATE(21,7,16+7)</f>
        <v>7875</v>
      </c>
    </row>
    <row r="17" spans="1:26" ht="21" x14ac:dyDescent="0.2">
      <c r="A17" s="89" t="s">
        <v>475</v>
      </c>
      <c r="B17" s="68"/>
      <c r="C17" s="69" t="s">
        <v>542</v>
      </c>
      <c r="D17" s="186" t="s">
        <v>553</v>
      </c>
      <c r="E17" s="184" t="s">
        <v>552</v>
      </c>
      <c r="F17" s="186" t="s">
        <v>553</v>
      </c>
      <c r="G17" s="187" t="s">
        <v>552</v>
      </c>
      <c r="H17" s="142" t="s">
        <v>564</v>
      </c>
      <c r="I17" s="143">
        <f>DATE(2021,6,19+30)</f>
        <v>44396</v>
      </c>
      <c r="J17" s="144">
        <f>DATE(21,7,19+7)</f>
        <v>7878</v>
      </c>
    </row>
    <row r="18" spans="1:26" ht="21" x14ac:dyDescent="0.2">
      <c r="A18" s="89" t="s">
        <v>476</v>
      </c>
      <c r="B18" s="68"/>
      <c r="C18" s="69" t="s">
        <v>543</v>
      </c>
      <c r="D18" s="186" t="s">
        <v>554</v>
      </c>
      <c r="E18" s="184" t="s">
        <v>553</v>
      </c>
      <c r="F18" s="186" t="s">
        <v>554</v>
      </c>
      <c r="G18" s="187" t="s">
        <v>553</v>
      </c>
      <c r="H18" s="142" t="s">
        <v>555</v>
      </c>
      <c r="I18" s="143">
        <f>DATE(2021,6,21+30)</f>
        <v>44398</v>
      </c>
      <c r="J18" s="144">
        <f>DATE(21,7,21+7)</f>
        <v>7880</v>
      </c>
    </row>
    <row r="19" spans="1:26" ht="21" x14ac:dyDescent="0.2">
      <c r="A19" s="89" t="s">
        <v>475</v>
      </c>
      <c r="B19" s="68"/>
      <c r="C19" s="69" t="s">
        <v>544</v>
      </c>
      <c r="D19" s="186" t="s">
        <v>555</v>
      </c>
      <c r="E19" s="184" t="s">
        <v>561</v>
      </c>
      <c r="F19" s="186" t="s">
        <v>555</v>
      </c>
      <c r="G19" s="187" t="s">
        <v>561</v>
      </c>
      <c r="H19" s="142" t="s">
        <v>556</v>
      </c>
      <c r="I19" s="143">
        <f>DATE(2021,6,23+30)</f>
        <v>44400</v>
      </c>
      <c r="J19" s="144">
        <f>DATE(21,7,23+7)</f>
        <v>7882</v>
      </c>
    </row>
    <row r="20" spans="1:26" ht="21" x14ac:dyDescent="0.2">
      <c r="A20" s="89" t="s">
        <v>476</v>
      </c>
      <c r="B20" s="68"/>
      <c r="C20" s="69" t="s">
        <v>545</v>
      </c>
      <c r="D20" s="186" t="s">
        <v>556</v>
      </c>
      <c r="E20" s="184" t="s">
        <v>555</v>
      </c>
      <c r="F20" s="186" t="s">
        <v>556</v>
      </c>
      <c r="G20" s="187" t="s">
        <v>555</v>
      </c>
      <c r="H20" s="142" t="s">
        <v>565</v>
      </c>
      <c r="I20" s="143">
        <f>DATE(2021,6,26+30)</f>
        <v>44403</v>
      </c>
      <c r="J20" s="144">
        <f>DATE(21,7,26+7)</f>
        <v>7885</v>
      </c>
    </row>
    <row r="21" spans="1:26" ht="21" x14ac:dyDescent="0.2">
      <c r="A21" s="89" t="s">
        <v>475</v>
      </c>
      <c r="B21" s="68"/>
      <c r="C21" s="69" t="s">
        <v>546</v>
      </c>
      <c r="D21" s="186" t="s">
        <v>557</v>
      </c>
      <c r="E21" s="184" t="s">
        <v>556</v>
      </c>
      <c r="F21" s="186" t="s">
        <v>557</v>
      </c>
      <c r="G21" s="187" t="s">
        <v>556</v>
      </c>
      <c r="H21" s="142" t="s">
        <v>566</v>
      </c>
      <c r="I21" s="143">
        <f>DATE(2021,6,28+30)</f>
        <v>44405</v>
      </c>
      <c r="J21" s="144">
        <f>DATE(21,7,28+7)</f>
        <v>7887</v>
      </c>
    </row>
    <row r="22" spans="1:26" ht="6" customHeight="1" x14ac:dyDescent="0.2">
      <c r="A22" s="67"/>
      <c r="B22" s="18"/>
      <c r="C22" s="9"/>
      <c r="D22" s="118"/>
      <c r="E22" s="54"/>
      <c r="F22" s="118"/>
      <c r="G22" s="54"/>
      <c r="H22" s="54"/>
      <c r="I22" s="121"/>
      <c r="J22" s="54"/>
    </row>
    <row r="23" spans="1:26" s="10" customFormat="1" ht="18.75" x14ac:dyDescent="0.2">
      <c r="A23" s="209" t="s">
        <v>1</v>
      </c>
      <c r="B23" s="210"/>
      <c r="C23" s="211"/>
      <c r="D23" s="212"/>
      <c r="E23" s="213"/>
      <c r="F23" s="118"/>
      <c r="G23" s="54"/>
      <c r="H23" s="54"/>
      <c r="I23" s="121"/>
      <c r="J23" s="54"/>
    </row>
    <row r="24" spans="1:26" s="10" customFormat="1" ht="18.75" x14ac:dyDescent="0.2">
      <c r="A24" s="214" t="s">
        <v>18</v>
      </c>
      <c r="B24" s="5"/>
      <c r="C24" s="5"/>
      <c r="D24" s="215"/>
      <c r="E24" s="216"/>
      <c r="F24" s="118"/>
      <c r="G24" s="54"/>
      <c r="H24" s="54"/>
      <c r="I24" s="121"/>
      <c r="J24" s="54"/>
    </row>
    <row r="25" spans="1:26" s="10" customFormat="1" ht="13.5" customHeight="1" x14ac:dyDescent="0.2">
      <c r="A25" s="217" t="s">
        <v>33</v>
      </c>
      <c r="B25" s="218"/>
      <c r="C25" s="219"/>
      <c r="D25" s="220"/>
      <c r="E25" s="221"/>
      <c r="F25" s="118"/>
      <c r="G25" s="54"/>
      <c r="H25" s="54"/>
      <c r="I25" s="121"/>
      <c r="J25" s="54"/>
    </row>
    <row r="26" spans="1:26" s="199" customFormat="1" ht="17.25" x14ac:dyDescent="0.2">
      <c r="A26" s="192" t="s">
        <v>69</v>
      </c>
      <c r="C26" s="197" t="s">
        <v>70</v>
      </c>
      <c r="D26" s="198" t="s">
        <v>71</v>
      </c>
      <c r="E26" s="197"/>
      <c r="G26" s="200" t="s">
        <v>75</v>
      </c>
      <c r="H26" s="201" t="s">
        <v>79</v>
      </c>
      <c r="I26" s="202"/>
      <c r="J26" s="202"/>
    </row>
    <row r="27" spans="1:26" s="203" customFormat="1" ht="17.25" x14ac:dyDescent="0.2">
      <c r="A27" s="193"/>
      <c r="C27" s="193"/>
      <c r="D27" s="198" t="s">
        <v>72</v>
      </c>
      <c r="E27" s="197"/>
      <c r="F27" s="199"/>
      <c r="G27" s="201"/>
      <c r="H27" s="201" t="s">
        <v>189</v>
      </c>
      <c r="I27" s="199"/>
      <c r="J27" s="199"/>
    </row>
    <row r="28" spans="1:26" s="206" customFormat="1" ht="17.25" x14ac:dyDescent="0.2">
      <c r="A28" s="194"/>
      <c r="C28" s="194"/>
      <c r="D28" s="192" t="s">
        <v>73</v>
      </c>
      <c r="E28" s="197"/>
      <c r="F28" s="199"/>
      <c r="G28" s="192"/>
      <c r="H28" s="192" t="s">
        <v>77</v>
      </c>
      <c r="I28" s="204"/>
      <c r="J28" s="205"/>
      <c r="K28" s="199"/>
      <c r="L28" s="199"/>
      <c r="M28" s="199"/>
      <c r="N28" s="199"/>
      <c r="O28" s="199"/>
      <c r="P28" s="192"/>
      <c r="Q28" s="192"/>
      <c r="R28" s="192"/>
      <c r="S28" s="199"/>
      <c r="T28" s="199"/>
      <c r="U28" s="199"/>
      <c r="V28" s="199"/>
      <c r="W28" s="199"/>
      <c r="X28" s="199"/>
      <c r="Y28" s="201"/>
      <c r="Z28" s="201"/>
    </row>
    <row r="29" spans="1:26" s="206" customFormat="1" ht="17.25" x14ac:dyDescent="0.2">
      <c r="A29" s="192"/>
      <c r="C29" s="192"/>
      <c r="D29" s="192" t="s">
        <v>74</v>
      </c>
      <c r="E29" s="199"/>
      <c r="F29" s="199"/>
      <c r="G29" s="192"/>
      <c r="H29" s="192" t="s">
        <v>78</v>
      </c>
      <c r="I29" s="204"/>
      <c r="J29" s="205"/>
      <c r="K29" s="199"/>
      <c r="L29" s="198"/>
      <c r="M29" s="199"/>
      <c r="N29" s="199"/>
      <c r="O29" s="199"/>
      <c r="P29" s="192"/>
      <c r="Q29" s="192"/>
      <c r="R29" s="192"/>
      <c r="S29" s="198"/>
      <c r="T29" s="199"/>
      <c r="U29" s="199"/>
      <c r="V29" s="199"/>
      <c r="W29" s="197"/>
      <c r="X29" s="199"/>
      <c r="Y29" s="201"/>
      <c r="Z29" s="201"/>
    </row>
    <row r="30" spans="1:26" s="59" customFormat="1" ht="21" x14ac:dyDescent="0.2">
      <c r="A30" s="195" t="s">
        <v>105</v>
      </c>
      <c r="B30" s="56"/>
      <c r="C30" s="22"/>
      <c r="D30" s="60"/>
      <c r="E30" s="60"/>
      <c r="I30" s="58"/>
      <c r="J30" s="34"/>
    </row>
    <row r="31" spans="1:26" s="59" customFormat="1" ht="21" x14ac:dyDescent="0.2">
      <c r="A31" s="196" t="s">
        <v>106</v>
      </c>
      <c r="B31" s="56"/>
      <c r="C31" s="22"/>
      <c r="D31" s="60"/>
      <c r="E31" s="60"/>
      <c r="I31" s="58"/>
      <c r="J31" s="32"/>
    </row>
    <row r="32" spans="1:26" s="59" customFormat="1" ht="21" x14ac:dyDescent="0.2">
      <c r="A32" s="195" t="s">
        <v>107</v>
      </c>
      <c r="B32" s="18"/>
      <c r="C32" s="9"/>
      <c r="D32" s="60"/>
      <c r="E32" s="60"/>
      <c r="I32" s="58"/>
      <c r="J32" s="32"/>
    </row>
    <row r="33" spans="1:10" s="59" customFormat="1" ht="21" x14ac:dyDescent="0.2">
      <c r="A33" s="195" t="s">
        <v>108</v>
      </c>
      <c r="B33" s="18"/>
      <c r="C33" s="9"/>
      <c r="D33" s="60"/>
      <c r="E33" s="60"/>
      <c r="F33" s="40"/>
      <c r="G33" s="40"/>
      <c r="H33" s="40"/>
      <c r="I33" s="60"/>
      <c r="J33" s="34"/>
    </row>
    <row r="34" spans="1:10" ht="26.25" customHeight="1" x14ac:dyDescent="0.2">
      <c r="A34" s="18"/>
      <c r="B34" s="56"/>
      <c r="C34" s="22"/>
      <c r="D34" s="60"/>
      <c r="E34" s="60"/>
      <c r="F34" s="40"/>
      <c r="G34" s="40"/>
      <c r="H34" s="40"/>
      <c r="I34" s="60"/>
      <c r="J34" s="59"/>
    </row>
  </sheetData>
  <mergeCells count="6">
    <mergeCell ref="A9:B9"/>
    <mergeCell ref="A1:E3"/>
    <mergeCell ref="I4:J4"/>
    <mergeCell ref="A5:C6"/>
    <mergeCell ref="D8:E8"/>
    <mergeCell ref="F8:G8"/>
  </mergeCells>
  <phoneticPr fontId="2"/>
  <pageMargins left="0.24" right="3.937007874015748E-2" top="0.05" bottom="0" header="0" footer="0.01"/>
  <pageSetup paperSize="9" orientation="landscape" horizont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07C51-D343-4C49-99E4-E6B00F89914A}">
  <dimension ref="A1:Z32"/>
  <sheetViews>
    <sheetView workbookViewId="0">
      <selection activeCell="A10" sqref="A10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347" t="s">
        <v>23</v>
      </c>
      <c r="B1" s="348"/>
      <c r="C1" s="348"/>
      <c r="D1" s="348"/>
      <c r="E1" s="348"/>
      <c r="F1" s="36"/>
      <c r="G1" s="36"/>
      <c r="H1" s="36"/>
      <c r="I1" s="36"/>
      <c r="J1" s="35" t="s">
        <v>24</v>
      </c>
    </row>
    <row r="2" spans="1:10" ht="23.25" customHeight="1" x14ac:dyDescent="0.3">
      <c r="A2" s="348"/>
      <c r="B2" s="348"/>
      <c r="C2" s="348"/>
      <c r="D2" s="348"/>
      <c r="E2" s="348"/>
      <c r="F2" s="36"/>
      <c r="G2" s="36"/>
      <c r="H2" s="36"/>
      <c r="I2" s="36"/>
      <c r="J2" s="35" t="s">
        <v>25</v>
      </c>
    </row>
    <row r="3" spans="1:10" ht="23.25" customHeight="1" x14ac:dyDescent="0.15">
      <c r="A3" s="348"/>
      <c r="B3" s="348"/>
      <c r="C3" s="348"/>
      <c r="D3" s="348"/>
      <c r="E3" s="348"/>
      <c r="F3" s="36"/>
      <c r="G3" s="36"/>
      <c r="H3" s="36"/>
      <c r="I3" s="36"/>
      <c r="J3" s="36"/>
    </row>
    <row r="4" spans="1:10" s="3" customFormat="1" ht="23.25" customHeight="1" x14ac:dyDescent="0.2">
      <c r="A4" s="191" t="s">
        <v>21</v>
      </c>
      <c r="B4" s="37"/>
      <c r="C4" s="37"/>
      <c r="D4" s="37"/>
      <c r="E4" s="37"/>
      <c r="I4" s="349">
        <v>44382</v>
      </c>
      <c r="J4" s="349"/>
    </row>
    <row r="5" spans="1:10" ht="18.75" x14ac:dyDescent="0.2">
      <c r="A5" s="350" t="s">
        <v>27</v>
      </c>
      <c r="B5" s="350"/>
      <c r="C5" s="350"/>
      <c r="D5" s="58"/>
    </row>
    <row r="6" spans="1:10" s="13" customFormat="1" ht="9" customHeight="1" x14ac:dyDescent="0.2">
      <c r="A6" s="350"/>
      <c r="B6" s="350"/>
      <c r="C6" s="350"/>
      <c r="D6" s="39"/>
      <c r="E6" s="24"/>
      <c r="F6" s="24"/>
      <c r="G6" s="24"/>
      <c r="H6" s="24"/>
      <c r="I6" s="12"/>
    </row>
    <row r="7" spans="1:10" s="13" customFormat="1" ht="22.5" customHeight="1" thickBot="1" x14ac:dyDescent="0.35">
      <c r="A7" s="38" t="s">
        <v>35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0" s="6" customFormat="1" ht="19.5" thickBot="1" x14ac:dyDescent="0.2">
      <c r="A8" s="88"/>
      <c r="B8" s="30"/>
      <c r="C8" s="16"/>
      <c r="D8" s="331" t="s">
        <v>54</v>
      </c>
      <c r="E8" s="332"/>
      <c r="F8" s="331" t="s">
        <v>68</v>
      </c>
      <c r="G8" s="332"/>
      <c r="H8" s="100" t="s">
        <v>22</v>
      </c>
      <c r="I8" s="224" t="s">
        <v>8</v>
      </c>
      <c r="J8" s="112" t="s">
        <v>10</v>
      </c>
    </row>
    <row r="9" spans="1:10" s="13" customFormat="1" ht="19.5" thickBot="1" x14ac:dyDescent="0.2">
      <c r="A9" s="334" t="s">
        <v>0</v>
      </c>
      <c r="B9" s="335"/>
      <c r="C9" s="182" t="s">
        <v>4</v>
      </c>
      <c r="D9" s="225" t="s">
        <v>6</v>
      </c>
      <c r="E9" s="84" t="s">
        <v>5</v>
      </c>
      <c r="F9" s="225" t="s">
        <v>6</v>
      </c>
      <c r="G9" s="225" t="s">
        <v>5</v>
      </c>
      <c r="H9" s="84" t="s">
        <v>7</v>
      </c>
      <c r="I9" s="84" t="s">
        <v>7</v>
      </c>
      <c r="J9" s="84" t="s">
        <v>7</v>
      </c>
    </row>
    <row r="10" spans="1:10" ht="21" x14ac:dyDescent="0.2">
      <c r="A10" s="89" t="s">
        <v>475</v>
      </c>
      <c r="B10" s="68"/>
      <c r="C10" s="69" t="s">
        <v>567</v>
      </c>
      <c r="D10" s="183" t="s">
        <v>577</v>
      </c>
      <c r="E10" s="184" t="s">
        <v>587</v>
      </c>
      <c r="F10" s="183" t="s">
        <v>577</v>
      </c>
      <c r="G10" s="185" t="s">
        <v>587</v>
      </c>
      <c r="H10" s="226" t="s">
        <v>578</v>
      </c>
      <c r="I10" s="227">
        <f>DATE(2021,7,12+30)</f>
        <v>44419</v>
      </c>
      <c r="J10" s="144">
        <f>DATE(21,8,11+7)</f>
        <v>7901</v>
      </c>
    </row>
    <row r="11" spans="1:10" ht="21" x14ac:dyDescent="0.2">
      <c r="A11" s="89" t="s">
        <v>476</v>
      </c>
      <c r="B11" s="68"/>
      <c r="C11" s="69" t="s">
        <v>568</v>
      </c>
      <c r="D11" s="186" t="s">
        <v>578</v>
      </c>
      <c r="E11" s="184" t="s">
        <v>588</v>
      </c>
      <c r="F11" s="186" t="s">
        <v>578</v>
      </c>
      <c r="G11" s="188" t="s">
        <v>588</v>
      </c>
      <c r="H11" s="142" t="s">
        <v>579</v>
      </c>
      <c r="I11" s="227">
        <f>DATE(2021,7,14+30)</f>
        <v>44421</v>
      </c>
      <c r="J11" s="144">
        <f>DATE(21,8,13+7)</f>
        <v>7903</v>
      </c>
    </row>
    <row r="12" spans="1:10" ht="21" x14ac:dyDescent="0.2">
      <c r="A12" s="89" t="s">
        <v>475</v>
      </c>
      <c r="B12" s="68"/>
      <c r="C12" s="69" t="s">
        <v>569</v>
      </c>
      <c r="D12" s="186" t="s">
        <v>579</v>
      </c>
      <c r="E12" s="184" t="s">
        <v>578</v>
      </c>
      <c r="F12" s="186" t="s">
        <v>579</v>
      </c>
      <c r="G12" s="187" t="s">
        <v>578</v>
      </c>
      <c r="H12" s="142" t="s">
        <v>593</v>
      </c>
      <c r="I12" s="227">
        <f>DATE(2021,7,17+30)</f>
        <v>44424</v>
      </c>
      <c r="J12" s="144">
        <f>DATE(21,8,16+7)</f>
        <v>7906</v>
      </c>
    </row>
    <row r="13" spans="1:10" ht="21" x14ac:dyDescent="0.2">
      <c r="A13" s="89" t="s">
        <v>476</v>
      </c>
      <c r="B13" s="68"/>
      <c r="C13" s="69" t="s">
        <v>570</v>
      </c>
      <c r="D13" s="186" t="s">
        <v>580</v>
      </c>
      <c r="E13" s="184" t="s">
        <v>579</v>
      </c>
      <c r="F13" s="186" t="s">
        <v>580</v>
      </c>
      <c r="G13" s="187" t="s">
        <v>579</v>
      </c>
      <c r="H13" s="142" t="s">
        <v>581</v>
      </c>
      <c r="I13" s="227">
        <f>DATE(2021,7,19+30)</f>
        <v>44426</v>
      </c>
      <c r="J13" s="144">
        <f>DATE(21,8,18+7)</f>
        <v>7908</v>
      </c>
    </row>
    <row r="14" spans="1:10" ht="21" x14ac:dyDescent="0.2">
      <c r="A14" s="89" t="s">
        <v>475</v>
      </c>
      <c r="B14" s="68"/>
      <c r="C14" s="69" t="s">
        <v>571</v>
      </c>
      <c r="D14" s="186" t="s">
        <v>581</v>
      </c>
      <c r="E14" s="184" t="s">
        <v>589</v>
      </c>
      <c r="F14" s="186" t="s">
        <v>581</v>
      </c>
      <c r="G14" s="187" t="s">
        <v>589</v>
      </c>
      <c r="H14" s="142" t="s">
        <v>582</v>
      </c>
      <c r="I14" s="227">
        <f>DATE(2021,7,21+30)</f>
        <v>44428</v>
      </c>
      <c r="J14" s="144">
        <f>DATE(21,8,20+7)</f>
        <v>7910</v>
      </c>
    </row>
    <row r="15" spans="1:10" ht="21" x14ac:dyDescent="0.2">
      <c r="A15" s="89" t="s">
        <v>476</v>
      </c>
      <c r="B15" s="68"/>
      <c r="C15" s="69" t="s">
        <v>572</v>
      </c>
      <c r="D15" s="186" t="s">
        <v>582</v>
      </c>
      <c r="E15" s="184" t="s">
        <v>581</v>
      </c>
      <c r="F15" s="186" t="s">
        <v>582</v>
      </c>
      <c r="G15" s="187" t="s">
        <v>581</v>
      </c>
      <c r="H15" s="142" t="s">
        <v>594</v>
      </c>
      <c r="I15" s="227">
        <f>DATE(2021,7,24+30)</f>
        <v>44431</v>
      </c>
      <c r="J15" s="144">
        <f>DATE(21,8,23+7)</f>
        <v>7913</v>
      </c>
    </row>
    <row r="16" spans="1:10" ht="21" x14ac:dyDescent="0.2">
      <c r="A16" s="89" t="s">
        <v>475</v>
      </c>
      <c r="B16" s="68"/>
      <c r="C16" s="69" t="s">
        <v>573</v>
      </c>
      <c r="D16" s="186" t="s">
        <v>583</v>
      </c>
      <c r="E16" s="184" t="s">
        <v>590</v>
      </c>
      <c r="F16" s="186" t="s">
        <v>583</v>
      </c>
      <c r="G16" s="187" t="s">
        <v>590</v>
      </c>
      <c r="H16" s="142" t="s">
        <v>591</v>
      </c>
      <c r="I16" s="227">
        <f>DATE(2021,7,26+30)</f>
        <v>44433</v>
      </c>
      <c r="J16" s="144">
        <f>DATE(21,8,25+7)</f>
        <v>7915</v>
      </c>
    </row>
    <row r="17" spans="1:26" ht="21" x14ac:dyDescent="0.2">
      <c r="A17" s="89" t="s">
        <v>475</v>
      </c>
      <c r="B17" s="68"/>
      <c r="C17" s="69" t="s">
        <v>574</v>
      </c>
      <c r="D17" s="186" t="s">
        <v>584</v>
      </c>
      <c r="E17" s="184" t="s">
        <v>591</v>
      </c>
      <c r="F17" s="186" t="s">
        <v>584</v>
      </c>
      <c r="G17" s="187" t="s">
        <v>591</v>
      </c>
      <c r="H17" s="142" t="s">
        <v>595</v>
      </c>
      <c r="I17" s="227">
        <f>DATE(2021,7,31+30)</f>
        <v>44438</v>
      </c>
      <c r="J17" s="144">
        <f>DATE(21,8,30+7)</f>
        <v>7920</v>
      </c>
    </row>
    <row r="18" spans="1:26" ht="21" x14ac:dyDescent="0.2">
      <c r="A18" s="89" t="s">
        <v>476</v>
      </c>
      <c r="B18" s="68"/>
      <c r="C18" s="69" t="s">
        <v>575</v>
      </c>
      <c r="D18" s="186" t="s">
        <v>585</v>
      </c>
      <c r="E18" s="184" t="s">
        <v>584</v>
      </c>
      <c r="F18" s="186" t="s">
        <v>585</v>
      </c>
      <c r="G18" s="187" t="s">
        <v>584</v>
      </c>
      <c r="H18" s="142" t="s">
        <v>586</v>
      </c>
      <c r="I18" s="227">
        <f>DATE(2021,8,2+30)</f>
        <v>44440</v>
      </c>
      <c r="J18" s="144">
        <f>DATE(21,9,1+7)</f>
        <v>7922</v>
      </c>
    </row>
    <row r="19" spans="1:26" ht="21" x14ac:dyDescent="0.2">
      <c r="A19" s="89" t="s">
        <v>475</v>
      </c>
      <c r="B19" s="68"/>
      <c r="C19" s="69" t="s">
        <v>576</v>
      </c>
      <c r="D19" s="186" t="s">
        <v>586</v>
      </c>
      <c r="E19" s="184" t="s">
        <v>592</v>
      </c>
      <c r="F19" s="186" t="s">
        <v>586</v>
      </c>
      <c r="G19" s="187" t="s">
        <v>592</v>
      </c>
      <c r="H19" s="142" t="s">
        <v>596</v>
      </c>
      <c r="I19" s="227">
        <f>DATE(2021,8,4+30)</f>
        <v>44442</v>
      </c>
      <c r="J19" s="144">
        <f>DATE(21,9,3+7)</f>
        <v>7924</v>
      </c>
    </row>
    <row r="20" spans="1:26" ht="6" customHeight="1" x14ac:dyDescent="0.2">
      <c r="A20" s="67"/>
      <c r="B20" s="18"/>
      <c r="C20" s="9"/>
      <c r="D20" s="118"/>
      <c r="E20" s="54"/>
      <c r="F20" s="118"/>
      <c r="G20" s="54"/>
      <c r="H20" s="54"/>
      <c r="I20" s="121"/>
      <c r="J20" s="54"/>
    </row>
    <row r="21" spans="1:26" s="10" customFormat="1" ht="18.75" x14ac:dyDescent="0.2">
      <c r="A21" s="209" t="s">
        <v>1</v>
      </c>
      <c r="B21" s="210"/>
      <c r="C21" s="211"/>
      <c r="D21" s="212"/>
      <c r="E21" s="213"/>
      <c r="F21" s="118"/>
      <c r="G21" s="54"/>
      <c r="H21" s="54"/>
      <c r="I21" s="121"/>
      <c r="J21" s="54"/>
    </row>
    <row r="22" spans="1:26" s="10" customFormat="1" ht="18.75" x14ac:dyDescent="0.2">
      <c r="A22" s="214" t="s">
        <v>18</v>
      </c>
      <c r="B22" s="5"/>
      <c r="C22" s="5"/>
      <c r="D22" s="215"/>
      <c r="E22" s="216"/>
      <c r="F22" s="118"/>
      <c r="G22" s="54"/>
      <c r="H22" s="54"/>
      <c r="I22" s="121"/>
      <c r="J22" s="54"/>
    </row>
    <row r="23" spans="1:26" s="10" customFormat="1" ht="13.5" customHeight="1" x14ac:dyDescent="0.2">
      <c r="A23" s="217" t="s">
        <v>33</v>
      </c>
      <c r="B23" s="218"/>
      <c r="C23" s="219"/>
      <c r="D23" s="220"/>
      <c r="E23" s="221"/>
      <c r="F23" s="118"/>
      <c r="G23" s="54"/>
      <c r="H23" s="54"/>
      <c r="I23" s="121"/>
      <c r="J23" s="54"/>
    </row>
    <row r="24" spans="1:26" s="199" customFormat="1" ht="17.25" x14ac:dyDescent="0.2">
      <c r="A24" s="192" t="s">
        <v>69</v>
      </c>
      <c r="C24" s="197" t="s">
        <v>70</v>
      </c>
      <c r="D24" s="198" t="s">
        <v>71</v>
      </c>
      <c r="E24" s="197"/>
      <c r="G24" s="200" t="s">
        <v>75</v>
      </c>
      <c r="H24" s="201" t="s">
        <v>79</v>
      </c>
      <c r="I24" s="202"/>
      <c r="J24" s="202"/>
    </row>
    <row r="25" spans="1:26" s="203" customFormat="1" ht="17.25" x14ac:dyDescent="0.2">
      <c r="A25" s="193"/>
      <c r="C25" s="193"/>
      <c r="D25" s="198" t="s">
        <v>72</v>
      </c>
      <c r="E25" s="197"/>
      <c r="F25" s="199"/>
      <c r="G25" s="201"/>
      <c r="H25" s="201" t="s">
        <v>189</v>
      </c>
      <c r="I25" s="199"/>
      <c r="J25" s="199"/>
    </row>
    <row r="26" spans="1:26" s="206" customFormat="1" ht="17.25" x14ac:dyDescent="0.2">
      <c r="A26" s="194"/>
      <c r="C26" s="194"/>
      <c r="D26" s="192" t="s">
        <v>73</v>
      </c>
      <c r="E26" s="197"/>
      <c r="F26" s="199"/>
      <c r="G26" s="192"/>
      <c r="H26" s="192" t="s">
        <v>77</v>
      </c>
      <c r="I26" s="204"/>
      <c r="J26" s="205"/>
      <c r="K26" s="199"/>
      <c r="L26" s="199"/>
      <c r="M26" s="199"/>
      <c r="N26" s="199"/>
      <c r="O26" s="199"/>
      <c r="P26" s="192"/>
      <c r="Q26" s="192"/>
      <c r="R26" s="192"/>
      <c r="S26" s="199"/>
      <c r="T26" s="199"/>
      <c r="U26" s="199"/>
      <c r="V26" s="199"/>
      <c r="W26" s="199"/>
      <c r="X26" s="199"/>
      <c r="Y26" s="201"/>
      <c r="Z26" s="201"/>
    </row>
    <row r="27" spans="1:26" s="206" customFormat="1" ht="17.25" x14ac:dyDescent="0.2">
      <c r="A27" s="192"/>
      <c r="C27" s="192"/>
      <c r="D27" s="192" t="s">
        <v>74</v>
      </c>
      <c r="E27" s="199"/>
      <c r="F27" s="199"/>
      <c r="G27" s="192"/>
      <c r="H27" s="192" t="s">
        <v>78</v>
      </c>
      <c r="I27" s="204"/>
      <c r="J27" s="205"/>
      <c r="K27" s="199"/>
      <c r="L27" s="198"/>
      <c r="M27" s="199"/>
      <c r="N27" s="199"/>
      <c r="O27" s="199"/>
      <c r="P27" s="192"/>
      <c r="Q27" s="192"/>
      <c r="R27" s="192"/>
      <c r="S27" s="198"/>
      <c r="T27" s="199"/>
      <c r="U27" s="199"/>
      <c r="V27" s="199"/>
      <c r="W27" s="197"/>
      <c r="X27" s="199"/>
      <c r="Y27" s="201"/>
      <c r="Z27" s="201"/>
    </row>
    <row r="28" spans="1:26" s="59" customFormat="1" ht="21" x14ac:dyDescent="0.2">
      <c r="A28" s="195" t="s">
        <v>105</v>
      </c>
      <c r="B28" s="56"/>
      <c r="C28" s="22"/>
      <c r="D28" s="60"/>
      <c r="E28" s="60"/>
      <c r="I28" s="58"/>
      <c r="J28" s="34"/>
    </row>
    <row r="29" spans="1:26" s="59" customFormat="1" ht="21" x14ac:dyDescent="0.2">
      <c r="A29" s="196" t="s">
        <v>106</v>
      </c>
      <c r="B29" s="56"/>
      <c r="C29" s="22"/>
      <c r="D29" s="60"/>
      <c r="E29" s="60"/>
      <c r="I29" s="58"/>
      <c r="J29" s="32"/>
    </row>
    <row r="30" spans="1:26" s="59" customFormat="1" ht="21" x14ac:dyDescent="0.2">
      <c r="A30" s="195" t="s">
        <v>107</v>
      </c>
      <c r="B30" s="18"/>
      <c r="C30" s="9"/>
      <c r="D30" s="60"/>
      <c r="E30" s="60"/>
      <c r="I30" s="58"/>
      <c r="J30" s="32"/>
    </row>
    <row r="31" spans="1:26" s="59" customFormat="1" ht="21" x14ac:dyDescent="0.2">
      <c r="A31" s="195" t="s">
        <v>108</v>
      </c>
      <c r="B31" s="18"/>
      <c r="C31" s="9"/>
      <c r="D31" s="60"/>
      <c r="E31" s="60"/>
      <c r="F31" s="40"/>
      <c r="G31" s="40"/>
      <c r="H31" s="40"/>
      <c r="I31" s="60"/>
      <c r="J31" s="34"/>
    </row>
    <row r="32" spans="1:26" ht="26.25" customHeight="1" x14ac:dyDescent="0.2">
      <c r="A32" s="18"/>
      <c r="B32" s="56"/>
      <c r="C32" s="22"/>
      <c r="D32" s="60"/>
      <c r="E32" s="60"/>
      <c r="F32" s="40"/>
      <c r="G32" s="40"/>
      <c r="H32" s="40"/>
      <c r="I32" s="60"/>
      <c r="J32" s="59"/>
    </row>
  </sheetData>
  <mergeCells count="6">
    <mergeCell ref="A9:B9"/>
    <mergeCell ref="A1:E3"/>
    <mergeCell ref="I4:J4"/>
    <mergeCell ref="A5:C6"/>
    <mergeCell ref="D8:E8"/>
    <mergeCell ref="F8:G8"/>
  </mergeCells>
  <phoneticPr fontId="2"/>
  <pageMargins left="0.24" right="3.937007874015748E-2" top="0.05" bottom="0" header="0" footer="0.01"/>
  <pageSetup paperSize="9" orientation="landscape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65990-C2A3-4942-998B-196AB4B58B0A}">
  <dimension ref="A1:Z34"/>
  <sheetViews>
    <sheetView topLeftCell="A7" workbookViewId="0">
      <selection activeCell="J24" sqref="J24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347" t="s">
        <v>23</v>
      </c>
      <c r="B1" s="348"/>
      <c r="C1" s="348"/>
      <c r="D1" s="348"/>
      <c r="E1" s="348"/>
      <c r="F1" s="36"/>
      <c r="G1" s="36"/>
      <c r="H1" s="36"/>
      <c r="I1" s="36"/>
      <c r="J1" s="35" t="s">
        <v>24</v>
      </c>
    </row>
    <row r="2" spans="1:10" ht="23.25" customHeight="1" x14ac:dyDescent="0.3">
      <c r="A2" s="348"/>
      <c r="B2" s="348"/>
      <c r="C2" s="348"/>
      <c r="D2" s="348"/>
      <c r="E2" s="348"/>
      <c r="F2" s="36"/>
      <c r="G2" s="36"/>
      <c r="H2" s="36"/>
      <c r="I2" s="36"/>
      <c r="J2" s="35" t="s">
        <v>25</v>
      </c>
    </row>
    <row r="3" spans="1:10" x14ac:dyDescent="0.15">
      <c r="A3" s="348"/>
      <c r="B3" s="348"/>
      <c r="C3" s="348"/>
      <c r="D3" s="348"/>
      <c r="E3" s="348"/>
      <c r="F3" s="36"/>
      <c r="G3" s="36"/>
      <c r="H3" s="36"/>
      <c r="I3" s="36"/>
      <c r="J3" s="36"/>
    </row>
    <row r="4" spans="1:10" s="3" customFormat="1" ht="23.25" customHeight="1" x14ac:dyDescent="0.2">
      <c r="A4" s="191" t="s">
        <v>21</v>
      </c>
      <c r="B4" s="37"/>
      <c r="C4" s="37"/>
      <c r="D4" s="37"/>
      <c r="E4" s="37"/>
      <c r="I4" s="349">
        <v>44403</v>
      </c>
      <c r="J4" s="349"/>
    </row>
    <row r="5" spans="1:10" ht="18.75" x14ac:dyDescent="0.2">
      <c r="A5" s="350" t="s">
        <v>27</v>
      </c>
      <c r="B5" s="350"/>
      <c r="C5" s="350"/>
      <c r="D5" s="58"/>
    </row>
    <row r="6" spans="1:10" s="13" customFormat="1" ht="9" customHeight="1" x14ac:dyDescent="0.2">
      <c r="A6" s="350"/>
      <c r="B6" s="350"/>
      <c r="C6" s="350"/>
      <c r="D6" s="39"/>
      <c r="E6" s="24"/>
      <c r="F6" s="24"/>
      <c r="G6" s="24"/>
      <c r="H6" s="24"/>
      <c r="I6" s="12"/>
    </row>
    <row r="7" spans="1:10" s="13" customFormat="1" ht="22.5" customHeight="1" thickBot="1" x14ac:dyDescent="0.35">
      <c r="A7" s="38" t="s">
        <v>35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0" s="6" customFormat="1" ht="19.5" thickBot="1" x14ac:dyDescent="0.2">
      <c r="A8" s="88"/>
      <c r="B8" s="30"/>
      <c r="C8" s="16"/>
      <c r="D8" s="331" t="s">
        <v>54</v>
      </c>
      <c r="E8" s="332"/>
      <c r="F8" s="331" t="s">
        <v>68</v>
      </c>
      <c r="G8" s="332"/>
      <c r="H8" s="100" t="s">
        <v>22</v>
      </c>
      <c r="I8" s="228" t="s">
        <v>8</v>
      </c>
      <c r="J8" s="112" t="s">
        <v>10</v>
      </c>
    </row>
    <row r="9" spans="1:10" s="13" customFormat="1" ht="19.5" thickBot="1" x14ac:dyDescent="0.2">
      <c r="A9" s="334" t="s">
        <v>0</v>
      </c>
      <c r="B9" s="335"/>
      <c r="C9" s="182" t="s">
        <v>4</v>
      </c>
      <c r="D9" s="229" t="s">
        <v>6</v>
      </c>
      <c r="E9" s="84" t="s">
        <v>5</v>
      </c>
      <c r="F9" s="229" t="s">
        <v>6</v>
      </c>
      <c r="G9" s="229" t="s">
        <v>5</v>
      </c>
      <c r="H9" s="84" t="s">
        <v>7</v>
      </c>
      <c r="I9" s="84" t="s">
        <v>7</v>
      </c>
      <c r="J9" s="84" t="s">
        <v>7</v>
      </c>
    </row>
    <row r="10" spans="1:10" s="10" customFormat="1" ht="18.75" x14ac:dyDescent="0.2">
      <c r="A10" s="242" t="s">
        <v>476</v>
      </c>
      <c r="B10" s="243"/>
      <c r="C10" s="244" t="s">
        <v>597</v>
      </c>
      <c r="D10" s="183" t="s">
        <v>596</v>
      </c>
      <c r="E10" s="184" t="s">
        <v>586</v>
      </c>
      <c r="F10" s="183" t="s">
        <v>596</v>
      </c>
      <c r="G10" s="185" t="s">
        <v>586</v>
      </c>
      <c r="H10" s="226" t="s">
        <v>620</v>
      </c>
      <c r="I10" s="227">
        <f>DATE(2021,8,7+30)</f>
        <v>44445</v>
      </c>
      <c r="J10" s="144">
        <f>DATE(21,9,6+7)</f>
        <v>7927</v>
      </c>
    </row>
    <row r="11" spans="1:10" s="10" customFormat="1" ht="18.75" x14ac:dyDescent="0.2">
      <c r="A11" s="242" t="s">
        <v>475</v>
      </c>
      <c r="B11" s="243"/>
      <c r="C11" s="244" t="s">
        <v>598</v>
      </c>
      <c r="D11" s="186" t="s">
        <v>609</v>
      </c>
      <c r="E11" s="184" t="s">
        <v>596</v>
      </c>
      <c r="F11" s="186" t="s">
        <v>609</v>
      </c>
      <c r="G11" s="188" t="s">
        <v>596</v>
      </c>
      <c r="H11" s="142" t="s">
        <v>610</v>
      </c>
      <c r="I11" s="227">
        <f>DATE(2021,8,9+30)</f>
        <v>44447</v>
      </c>
      <c r="J11" s="144">
        <f>DATE(21,9,8+7)</f>
        <v>7929</v>
      </c>
    </row>
    <row r="12" spans="1:10" s="10" customFormat="1" ht="18.75" x14ac:dyDescent="0.2">
      <c r="A12" s="242" t="s">
        <v>476</v>
      </c>
      <c r="B12" s="243"/>
      <c r="C12" s="244" t="s">
        <v>599</v>
      </c>
      <c r="D12" s="186" t="s">
        <v>610</v>
      </c>
      <c r="E12" s="184" t="s">
        <v>621</v>
      </c>
      <c r="F12" s="186" t="s">
        <v>610</v>
      </c>
      <c r="G12" s="187" t="s">
        <v>621</v>
      </c>
      <c r="H12" s="142" t="s">
        <v>611</v>
      </c>
      <c r="I12" s="227">
        <f>DATE(2021,8,11+30)</f>
        <v>44449</v>
      </c>
      <c r="J12" s="144">
        <f>DATE(21,9,10+7)</f>
        <v>7931</v>
      </c>
    </row>
    <row r="13" spans="1:10" s="10" customFormat="1" ht="18.75" x14ac:dyDescent="0.2">
      <c r="A13" s="242" t="s">
        <v>475</v>
      </c>
      <c r="B13" s="243"/>
      <c r="C13" s="244" t="s">
        <v>600</v>
      </c>
      <c r="D13" s="186" t="s">
        <v>611</v>
      </c>
      <c r="E13" s="184" t="s">
        <v>609</v>
      </c>
      <c r="F13" s="186" t="s">
        <v>611</v>
      </c>
      <c r="G13" s="187" t="s">
        <v>609</v>
      </c>
      <c r="H13" s="142" t="s">
        <v>622</v>
      </c>
      <c r="I13" s="227">
        <f>DATE(2021,8,14+30)</f>
        <v>44452</v>
      </c>
      <c r="J13" s="144">
        <f>DATE(21,9,13+7)</f>
        <v>7934</v>
      </c>
    </row>
    <row r="14" spans="1:10" s="10" customFormat="1" ht="18.75" x14ac:dyDescent="0.2">
      <c r="A14" s="242" t="s">
        <v>476</v>
      </c>
      <c r="B14" s="243"/>
      <c r="C14" s="244" t="s">
        <v>601</v>
      </c>
      <c r="D14" s="186" t="s">
        <v>612</v>
      </c>
      <c r="E14" s="184" t="s">
        <v>611</v>
      </c>
      <c r="F14" s="186" t="s">
        <v>612</v>
      </c>
      <c r="G14" s="187" t="s">
        <v>611</v>
      </c>
      <c r="H14" s="142" t="s">
        <v>613</v>
      </c>
      <c r="I14" s="227">
        <f>DATE(2021,8,16+30)</f>
        <v>44454</v>
      </c>
      <c r="J14" s="144">
        <f>DATE(21,9,15+7)</f>
        <v>7936</v>
      </c>
    </row>
    <row r="15" spans="1:10" s="10" customFormat="1" ht="18.75" x14ac:dyDescent="0.2">
      <c r="A15" s="242" t="s">
        <v>475</v>
      </c>
      <c r="B15" s="243"/>
      <c r="C15" s="244" t="s">
        <v>602</v>
      </c>
      <c r="D15" s="186" t="s">
        <v>613</v>
      </c>
      <c r="E15" s="184" t="s">
        <v>623</v>
      </c>
      <c r="F15" s="186" t="s">
        <v>613</v>
      </c>
      <c r="G15" s="187" t="s">
        <v>623</v>
      </c>
      <c r="H15" s="142" t="s">
        <v>614</v>
      </c>
      <c r="I15" s="227">
        <f>DATE(2021,8,18+30)</f>
        <v>44456</v>
      </c>
      <c r="J15" s="144">
        <f>DATE(21,9,17+7)</f>
        <v>7938</v>
      </c>
    </row>
    <row r="16" spans="1:10" s="10" customFormat="1" ht="18.75" x14ac:dyDescent="0.2">
      <c r="A16" s="242" t="s">
        <v>476</v>
      </c>
      <c r="B16" s="243"/>
      <c r="C16" s="244" t="s">
        <v>603</v>
      </c>
      <c r="D16" s="186" t="s">
        <v>614</v>
      </c>
      <c r="E16" s="184" t="s">
        <v>613</v>
      </c>
      <c r="F16" s="186" t="s">
        <v>614</v>
      </c>
      <c r="G16" s="187" t="s">
        <v>613</v>
      </c>
      <c r="H16" s="142" t="s">
        <v>624</v>
      </c>
      <c r="I16" s="227">
        <f>DATE(2021,8,21+30)</f>
        <v>44459</v>
      </c>
      <c r="J16" s="144">
        <f>DATE(21,9,20+7)</f>
        <v>7941</v>
      </c>
    </row>
    <row r="17" spans="1:26" s="10" customFormat="1" ht="18.75" x14ac:dyDescent="0.2">
      <c r="A17" s="242" t="s">
        <v>475</v>
      </c>
      <c r="B17" s="243"/>
      <c r="C17" s="244" t="s">
        <v>604</v>
      </c>
      <c r="D17" s="186" t="s">
        <v>615</v>
      </c>
      <c r="E17" s="184" t="s">
        <v>614</v>
      </c>
      <c r="F17" s="186" t="s">
        <v>615</v>
      </c>
      <c r="G17" s="187" t="s">
        <v>614</v>
      </c>
      <c r="H17" s="142" t="s">
        <v>616</v>
      </c>
      <c r="I17" s="227">
        <f>DATE(2021,8,23+30)</f>
        <v>44461</v>
      </c>
      <c r="J17" s="144">
        <f>DATE(21,9,22+7)</f>
        <v>7943</v>
      </c>
    </row>
    <row r="18" spans="1:26" s="10" customFormat="1" ht="18.75" x14ac:dyDescent="0.2">
      <c r="A18" s="242" t="s">
        <v>476</v>
      </c>
      <c r="B18" s="243"/>
      <c r="C18" s="244" t="s">
        <v>605</v>
      </c>
      <c r="D18" s="186" t="s">
        <v>616</v>
      </c>
      <c r="E18" s="184" t="s">
        <v>625</v>
      </c>
      <c r="F18" s="186" t="s">
        <v>616</v>
      </c>
      <c r="G18" s="187" t="s">
        <v>625</v>
      </c>
      <c r="H18" s="142" t="s">
        <v>617</v>
      </c>
      <c r="I18" s="227">
        <f>DATE(2021,8,25+30)</f>
        <v>44463</v>
      </c>
      <c r="J18" s="144">
        <f>DATE(21,9,24+7)</f>
        <v>7945</v>
      </c>
    </row>
    <row r="19" spans="1:26" s="10" customFormat="1" ht="18.75" x14ac:dyDescent="0.2">
      <c r="A19" s="242" t="s">
        <v>475</v>
      </c>
      <c r="B19" s="243"/>
      <c r="C19" s="244" t="s">
        <v>606</v>
      </c>
      <c r="D19" s="186" t="s">
        <v>617</v>
      </c>
      <c r="E19" s="184" t="s">
        <v>616</v>
      </c>
      <c r="F19" s="186" t="s">
        <v>617</v>
      </c>
      <c r="G19" s="187" t="s">
        <v>616</v>
      </c>
      <c r="H19" s="142" t="s">
        <v>626</v>
      </c>
      <c r="I19" s="227">
        <f>DATE(2021,8,28+30)</f>
        <v>44466</v>
      </c>
      <c r="J19" s="144">
        <f>DATE(21,9,27+7)</f>
        <v>7948</v>
      </c>
    </row>
    <row r="20" spans="1:26" s="10" customFormat="1" ht="18.75" x14ac:dyDescent="0.2">
      <c r="A20" s="242" t="s">
        <v>476</v>
      </c>
      <c r="B20" s="243"/>
      <c r="C20" s="244" t="s">
        <v>607</v>
      </c>
      <c r="D20" s="186" t="s">
        <v>618</v>
      </c>
      <c r="E20" s="184" t="s">
        <v>617</v>
      </c>
      <c r="F20" s="186" t="s">
        <v>618</v>
      </c>
      <c r="G20" s="187" t="s">
        <v>617</v>
      </c>
      <c r="H20" s="142" t="s">
        <v>619</v>
      </c>
      <c r="I20" s="227">
        <f>DATE(2021,8,30+30)</f>
        <v>44468</v>
      </c>
      <c r="J20" s="144">
        <f>DATE(21,9,29+7)</f>
        <v>7950</v>
      </c>
    </row>
    <row r="21" spans="1:26" s="10" customFormat="1" ht="18.75" x14ac:dyDescent="0.2">
      <c r="A21" s="242" t="s">
        <v>475</v>
      </c>
      <c r="B21" s="243"/>
      <c r="C21" s="244" t="s">
        <v>608</v>
      </c>
      <c r="D21" s="186" t="s">
        <v>619</v>
      </c>
      <c r="E21" s="184" t="s">
        <v>627</v>
      </c>
      <c r="F21" s="186" t="s">
        <v>619</v>
      </c>
      <c r="G21" s="187" t="s">
        <v>627</v>
      </c>
      <c r="H21" s="142" t="s">
        <v>628</v>
      </c>
      <c r="I21" s="227">
        <f>DATE(2021,9,1+30)</f>
        <v>44470</v>
      </c>
      <c r="J21" s="144">
        <f>DATE(21,10,1+7)</f>
        <v>7952</v>
      </c>
    </row>
    <row r="22" spans="1:26" ht="6" customHeight="1" x14ac:dyDescent="0.2">
      <c r="A22" s="67"/>
      <c r="B22" s="18"/>
      <c r="C22" s="9"/>
      <c r="D22" s="118"/>
      <c r="E22" s="54"/>
      <c r="F22" s="118"/>
      <c r="G22" s="54"/>
      <c r="H22" s="54"/>
      <c r="I22" s="121"/>
      <c r="J22" s="54"/>
    </row>
    <row r="23" spans="1:26" s="199" customFormat="1" ht="17.25" x14ac:dyDescent="0.2">
      <c r="A23" s="232" t="s">
        <v>1</v>
      </c>
      <c r="B23" s="233"/>
      <c r="C23" s="234"/>
      <c r="D23" s="235"/>
      <c r="E23" s="236"/>
      <c r="F23" s="237"/>
      <c r="G23" s="202"/>
      <c r="H23" s="202"/>
      <c r="I23" s="238"/>
      <c r="J23" s="202"/>
    </row>
    <row r="24" spans="1:26" s="199" customFormat="1" ht="17.25" x14ac:dyDescent="0.2">
      <c r="A24" s="239" t="s">
        <v>18</v>
      </c>
      <c r="B24" s="203"/>
      <c r="C24" s="203"/>
      <c r="D24" s="240"/>
      <c r="E24" s="241"/>
      <c r="F24" s="237"/>
      <c r="G24" s="202"/>
      <c r="H24" s="202"/>
      <c r="I24" s="238"/>
      <c r="J24" s="202"/>
    </row>
    <row r="25" spans="1:26" s="10" customFormat="1" ht="13.5" customHeight="1" x14ac:dyDescent="0.2">
      <c r="A25" s="217" t="s">
        <v>33</v>
      </c>
      <c r="B25" s="218"/>
      <c r="C25" s="219"/>
      <c r="D25" s="220"/>
      <c r="E25" s="221"/>
      <c r="F25" s="118"/>
      <c r="G25" s="54"/>
      <c r="H25" s="54"/>
      <c r="I25" s="121"/>
      <c r="J25" s="54"/>
    </row>
    <row r="26" spans="1:26" s="199" customFormat="1" ht="17.25" x14ac:dyDescent="0.2">
      <c r="A26" s="192" t="s">
        <v>69</v>
      </c>
      <c r="C26" s="197" t="s">
        <v>70</v>
      </c>
      <c r="D26" s="198" t="s">
        <v>71</v>
      </c>
      <c r="E26" s="197"/>
      <c r="G26" s="200" t="s">
        <v>75</v>
      </c>
      <c r="H26" s="201" t="s">
        <v>79</v>
      </c>
      <c r="I26" s="202"/>
      <c r="J26" s="202"/>
    </row>
    <row r="27" spans="1:26" s="203" customFormat="1" ht="17.25" x14ac:dyDescent="0.2">
      <c r="A27" s="193"/>
      <c r="C27" s="193"/>
      <c r="D27" s="198" t="s">
        <v>72</v>
      </c>
      <c r="E27" s="197"/>
      <c r="F27" s="199"/>
      <c r="G27" s="201"/>
      <c r="H27" s="201" t="s">
        <v>189</v>
      </c>
      <c r="I27" s="199"/>
      <c r="J27" s="199"/>
    </row>
    <row r="28" spans="1:26" s="206" customFormat="1" ht="17.25" x14ac:dyDescent="0.2">
      <c r="A28" s="194"/>
      <c r="C28" s="194"/>
      <c r="D28" s="192" t="s">
        <v>73</v>
      </c>
      <c r="E28" s="197"/>
      <c r="F28" s="199"/>
      <c r="G28" s="192"/>
      <c r="H28" s="192" t="s">
        <v>77</v>
      </c>
      <c r="I28" s="204"/>
      <c r="J28" s="205"/>
      <c r="K28" s="199"/>
      <c r="L28" s="199"/>
      <c r="M28" s="199"/>
      <c r="N28" s="199"/>
      <c r="O28" s="199"/>
      <c r="P28" s="192"/>
      <c r="Q28" s="192"/>
      <c r="R28" s="192"/>
      <c r="S28" s="199"/>
      <c r="T28" s="199"/>
      <c r="U28" s="199"/>
      <c r="V28" s="199"/>
      <c r="W28" s="199"/>
      <c r="X28" s="199"/>
      <c r="Y28" s="201"/>
      <c r="Z28" s="201"/>
    </row>
    <row r="29" spans="1:26" s="206" customFormat="1" ht="17.25" x14ac:dyDescent="0.2">
      <c r="A29" s="192"/>
      <c r="C29" s="192"/>
      <c r="D29" s="192" t="s">
        <v>74</v>
      </c>
      <c r="E29" s="199"/>
      <c r="F29" s="199"/>
      <c r="G29" s="192"/>
      <c r="H29" s="192" t="s">
        <v>78</v>
      </c>
      <c r="I29" s="204"/>
      <c r="J29" s="205"/>
      <c r="K29" s="199"/>
      <c r="L29" s="198"/>
      <c r="M29" s="199"/>
      <c r="N29" s="199"/>
      <c r="O29" s="199"/>
      <c r="P29" s="192"/>
      <c r="Q29" s="192"/>
      <c r="R29" s="192"/>
      <c r="S29" s="198"/>
      <c r="T29" s="199"/>
      <c r="U29" s="199"/>
      <c r="V29" s="199"/>
      <c r="W29" s="197"/>
      <c r="X29" s="199"/>
      <c r="Y29" s="201"/>
      <c r="Z29" s="201"/>
    </row>
    <row r="30" spans="1:26" s="59" customFormat="1" ht="21" x14ac:dyDescent="0.2">
      <c r="A30" s="195" t="s">
        <v>105</v>
      </c>
      <c r="B30" s="56"/>
      <c r="C30" s="22"/>
      <c r="D30" s="60"/>
      <c r="E30" s="60"/>
      <c r="I30" s="58"/>
      <c r="J30" s="34"/>
    </row>
    <row r="31" spans="1:26" s="59" customFormat="1" ht="21" x14ac:dyDescent="0.2">
      <c r="A31" s="196" t="s">
        <v>106</v>
      </c>
      <c r="B31" s="56"/>
      <c r="C31" s="22"/>
      <c r="D31" s="60"/>
      <c r="E31" s="60"/>
      <c r="I31" s="58"/>
      <c r="J31" s="32"/>
    </row>
    <row r="32" spans="1:26" s="59" customFormat="1" ht="21" x14ac:dyDescent="0.2">
      <c r="A32" s="195" t="s">
        <v>107</v>
      </c>
      <c r="B32" s="18"/>
      <c r="C32" s="9"/>
      <c r="D32" s="60"/>
      <c r="E32" s="60"/>
      <c r="I32" s="58"/>
      <c r="J32" s="32"/>
    </row>
    <row r="33" spans="1:10" s="59" customFormat="1" ht="21" x14ac:dyDescent="0.2">
      <c r="A33" s="195" t="s">
        <v>108</v>
      </c>
      <c r="B33" s="18"/>
      <c r="C33" s="9"/>
      <c r="D33" s="60"/>
      <c r="E33" s="60"/>
      <c r="F33" s="40"/>
      <c r="G33" s="40"/>
      <c r="H33" s="40"/>
      <c r="I33" s="60"/>
      <c r="J33" s="34"/>
    </row>
    <row r="34" spans="1:10" ht="26.25" customHeight="1" x14ac:dyDescent="0.2">
      <c r="A34" s="18"/>
      <c r="B34" s="56"/>
      <c r="C34" s="22"/>
      <c r="D34" s="60"/>
      <c r="E34" s="60"/>
      <c r="F34" s="40"/>
      <c r="G34" s="40"/>
      <c r="H34" s="40"/>
      <c r="I34" s="60"/>
      <c r="J34" s="59"/>
    </row>
  </sheetData>
  <mergeCells count="6">
    <mergeCell ref="A9:B9"/>
    <mergeCell ref="A1:E3"/>
    <mergeCell ref="I4:J4"/>
    <mergeCell ref="A5:C6"/>
    <mergeCell ref="D8:E8"/>
    <mergeCell ref="F8:G8"/>
  </mergeCells>
  <phoneticPr fontId="2"/>
  <pageMargins left="0.24" right="3.937007874015748E-2" top="0.05" bottom="0" header="0" footer="0.01"/>
  <pageSetup paperSize="9" orientation="landscape" horizontalDpi="4294967293" r:id="rId1"/>
  <ignoredErrors>
    <ignoredError sqref="I11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A44A8-BCCA-4D33-A3C8-8A865C31398A}">
  <dimension ref="A1:X34"/>
  <sheetViews>
    <sheetView topLeftCell="B4" workbookViewId="0">
      <selection activeCell="J20" sqref="J20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347" t="s">
        <v>23</v>
      </c>
      <c r="B1" s="348"/>
      <c r="C1" s="348"/>
      <c r="D1" s="348"/>
      <c r="E1" s="348"/>
      <c r="F1" s="36"/>
      <c r="G1" s="36"/>
      <c r="H1" s="36"/>
      <c r="I1" s="36"/>
      <c r="J1" s="35" t="s">
        <v>24</v>
      </c>
    </row>
    <row r="2" spans="1:10" ht="23.25" customHeight="1" x14ac:dyDescent="0.3">
      <c r="A2" s="348"/>
      <c r="B2" s="348"/>
      <c r="C2" s="348"/>
      <c r="D2" s="348"/>
      <c r="E2" s="348"/>
      <c r="F2" s="36"/>
      <c r="G2" s="36"/>
      <c r="H2" s="36"/>
      <c r="I2" s="36"/>
      <c r="J2" s="35" t="s">
        <v>25</v>
      </c>
    </row>
    <row r="3" spans="1:10" x14ac:dyDescent="0.15">
      <c r="A3" s="348"/>
      <c r="B3" s="348"/>
      <c r="C3" s="348"/>
      <c r="D3" s="348"/>
      <c r="E3" s="348"/>
      <c r="F3" s="36"/>
      <c r="G3" s="36"/>
      <c r="H3" s="36"/>
      <c r="I3" s="36"/>
      <c r="J3" s="36"/>
    </row>
    <row r="4" spans="1:10" ht="23.25" customHeight="1" x14ac:dyDescent="0.2">
      <c r="A4" s="249" t="s">
        <v>21</v>
      </c>
      <c r="B4" s="250"/>
      <c r="C4" s="250"/>
      <c r="D4" s="250"/>
      <c r="E4" s="250"/>
      <c r="I4" s="349">
        <v>44420</v>
      </c>
      <c r="J4" s="349"/>
    </row>
    <row r="5" spans="1:10" ht="18.75" x14ac:dyDescent="0.2">
      <c r="A5" s="351" t="s">
        <v>27</v>
      </c>
      <c r="B5" s="351"/>
      <c r="C5" s="351"/>
      <c r="D5" s="58"/>
    </row>
    <row r="6" spans="1:10" s="13" customFormat="1" ht="9" customHeight="1" x14ac:dyDescent="0.2">
      <c r="A6" s="351"/>
      <c r="B6" s="351"/>
      <c r="C6" s="351"/>
      <c r="D6" s="251"/>
      <c r="E6" s="252"/>
      <c r="F6" s="252"/>
      <c r="G6" s="252"/>
      <c r="H6" s="252"/>
      <c r="I6" s="4"/>
    </row>
    <row r="7" spans="1:10" s="13" customFormat="1" ht="22.5" customHeight="1" thickBot="1" x14ac:dyDescent="0.35">
      <c r="A7" s="253" t="s">
        <v>35</v>
      </c>
      <c r="B7" s="254"/>
      <c r="C7" s="254"/>
      <c r="D7" s="255" t="s">
        <v>33</v>
      </c>
      <c r="E7" s="252"/>
      <c r="F7" s="252"/>
      <c r="G7" s="252"/>
      <c r="H7" s="252"/>
      <c r="I7" s="4"/>
    </row>
    <row r="8" spans="1:10" ht="19.5" thickBot="1" x14ac:dyDescent="0.2">
      <c r="A8" s="88"/>
      <c r="B8" s="30"/>
      <c r="C8" s="16"/>
      <c r="D8" s="331" t="s">
        <v>54</v>
      </c>
      <c r="E8" s="332"/>
      <c r="F8" s="331" t="s">
        <v>68</v>
      </c>
      <c r="G8" s="332"/>
      <c r="H8" s="100" t="s">
        <v>22</v>
      </c>
      <c r="I8" s="245" t="s">
        <v>8</v>
      </c>
      <c r="J8" s="112" t="s">
        <v>10</v>
      </c>
    </row>
    <row r="9" spans="1:10" s="13" customFormat="1" ht="19.5" thickBot="1" x14ac:dyDescent="0.2">
      <c r="A9" s="334" t="s">
        <v>0</v>
      </c>
      <c r="B9" s="335"/>
      <c r="C9" s="182" t="s">
        <v>4</v>
      </c>
      <c r="D9" s="246" t="s">
        <v>6</v>
      </c>
      <c r="E9" s="84" t="s">
        <v>5</v>
      </c>
      <c r="F9" s="246" t="s">
        <v>6</v>
      </c>
      <c r="G9" s="246" t="s">
        <v>5</v>
      </c>
      <c r="H9" s="84" t="s">
        <v>7</v>
      </c>
      <c r="I9" s="84" t="s">
        <v>7</v>
      </c>
      <c r="J9" s="84" t="s">
        <v>7</v>
      </c>
    </row>
    <row r="10" spans="1:10" s="10" customFormat="1" ht="18.75" x14ac:dyDescent="0.2">
      <c r="A10" s="256" t="s">
        <v>475</v>
      </c>
      <c r="B10" s="257"/>
      <c r="C10" s="258" t="s">
        <v>608</v>
      </c>
      <c r="D10" s="259" t="s">
        <v>619</v>
      </c>
      <c r="E10" s="260" t="s">
        <v>627</v>
      </c>
      <c r="F10" s="259" t="s">
        <v>619</v>
      </c>
      <c r="G10" s="261" t="s">
        <v>627</v>
      </c>
      <c r="H10" s="262" t="s">
        <v>628</v>
      </c>
      <c r="I10" s="227">
        <f>DATE(2021,9,1+30)</f>
        <v>44470</v>
      </c>
      <c r="J10" s="263">
        <f>DATE(21,10,1+7)</f>
        <v>7952</v>
      </c>
    </row>
    <row r="11" spans="1:10" s="10" customFormat="1" ht="18.75" x14ac:dyDescent="0.2">
      <c r="A11" s="256" t="s">
        <v>476</v>
      </c>
      <c r="B11" s="257"/>
      <c r="C11" s="258" t="s">
        <v>629</v>
      </c>
      <c r="D11" s="264" t="s">
        <v>628</v>
      </c>
      <c r="E11" s="260" t="s">
        <v>619</v>
      </c>
      <c r="F11" s="264" t="s">
        <v>628</v>
      </c>
      <c r="G11" s="265" t="s">
        <v>619</v>
      </c>
      <c r="H11" s="266" t="s">
        <v>646</v>
      </c>
      <c r="I11" s="227">
        <f>DATE(2021,9,4+30)</f>
        <v>44473</v>
      </c>
      <c r="J11" s="263">
        <f>DATE(21,10,4+7)</f>
        <v>7955</v>
      </c>
    </row>
    <row r="12" spans="1:10" s="10" customFormat="1" ht="18.75" x14ac:dyDescent="0.2">
      <c r="A12" s="256" t="s">
        <v>475</v>
      </c>
      <c r="B12" s="257"/>
      <c r="C12" s="258" t="s">
        <v>630</v>
      </c>
      <c r="D12" s="264" t="s">
        <v>637</v>
      </c>
      <c r="E12" s="260" t="s">
        <v>628</v>
      </c>
      <c r="F12" s="264" t="s">
        <v>637</v>
      </c>
      <c r="G12" s="267" t="s">
        <v>628</v>
      </c>
      <c r="H12" s="266" t="s">
        <v>638</v>
      </c>
      <c r="I12" s="227">
        <f>DATE(2021,9,6+30)</f>
        <v>44475</v>
      </c>
      <c r="J12" s="263">
        <f>DATE(21,10,6+7)</f>
        <v>7957</v>
      </c>
    </row>
    <row r="13" spans="1:10" s="10" customFormat="1" ht="18.75" x14ac:dyDescent="0.2">
      <c r="A13" s="256" t="s">
        <v>476</v>
      </c>
      <c r="B13" s="257"/>
      <c r="C13" s="258" t="s">
        <v>631</v>
      </c>
      <c r="D13" s="264" t="s">
        <v>638</v>
      </c>
      <c r="E13" s="260" t="s">
        <v>644</v>
      </c>
      <c r="F13" s="264" t="s">
        <v>638</v>
      </c>
      <c r="G13" s="267" t="s">
        <v>644</v>
      </c>
      <c r="H13" s="266" t="s">
        <v>639</v>
      </c>
      <c r="I13" s="227">
        <f>DATE(2021,9,8+30)</f>
        <v>44477</v>
      </c>
      <c r="J13" s="263">
        <f>DATE(21,10,8+7)</f>
        <v>7959</v>
      </c>
    </row>
    <row r="14" spans="1:10" s="10" customFormat="1" ht="18.75" x14ac:dyDescent="0.2">
      <c r="A14" s="256" t="s">
        <v>475</v>
      </c>
      <c r="B14" s="257"/>
      <c r="C14" s="258" t="s">
        <v>632</v>
      </c>
      <c r="D14" s="264" t="s">
        <v>639</v>
      </c>
      <c r="E14" s="260" t="s">
        <v>638</v>
      </c>
      <c r="F14" s="264" t="s">
        <v>639</v>
      </c>
      <c r="G14" s="267" t="s">
        <v>638</v>
      </c>
      <c r="H14" s="266" t="s">
        <v>647</v>
      </c>
      <c r="I14" s="227">
        <f>DATE(2021,9,11+30)</f>
        <v>44480</v>
      </c>
      <c r="J14" s="263">
        <f>DATE(21,10,11+7)</f>
        <v>7962</v>
      </c>
    </row>
    <row r="15" spans="1:10" s="10" customFormat="1" ht="18.75" x14ac:dyDescent="0.2">
      <c r="A15" s="256" t="s">
        <v>476</v>
      </c>
      <c r="B15" s="257"/>
      <c r="C15" s="258" t="s">
        <v>633</v>
      </c>
      <c r="D15" s="264" t="s">
        <v>640</v>
      </c>
      <c r="E15" s="260" t="s">
        <v>639</v>
      </c>
      <c r="F15" s="264" t="s">
        <v>640</v>
      </c>
      <c r="G15" s="267" t="s">
        <v>639</v>
      </c>
      <c r="H15" s="266" t="s">
        <v>641</v>
      </c>
      <c r="I15" s="227">
        <f>DATE(2021,9,13+30)</f>
        <v>44482</v>
      </c>
      <c r="J15" s="263">
        <f>DATE(21,10,13+7)</f>
        <v>7964</v>
      </c>
    </row>
    <row r="16" spans="1:10" s="10" customFormat="1" ht="18.75" x14ac:dyDescent="0.2">
      <c r="A16" s="256" t="s">
        <v>475</v>
      </c>
      <c r="B16" s="257"/>
      <c r="C16" s="258" t="s">
        <v>634</v>
      </c>
      <c r="D16" s="264" t="s">
        <v>641</v>
      </c>
      <c r="E16" s="260" t="s">
        <v>645</v>
      </c>
      <c r="F16" s="264" t="s">
        <v>641</v>
      </c>
      <c r="G16" s="267" t="s">
        <v>645</v>
      </c>
      <c r="H16" s="266" t="s">
        <v>642</v>
      </c>
      <c r="I16" s="227">
        <f>DATE(2021,9,15+30)</f>
        <v>44484</v>
      </c>
      <c r="J16" s="263">
        <f>DATE(21,10,15+7)</f>
        <v>7966</v>
      </c>
    </row>
    <row r="17" spans="1:24" s="10" customFormat="1" ht="18.75" x14ac:dyDescent="0.2">
      <c r="A17" s="256" t="s">
        <v>476</v>
      </c>
      <c r="B17" s="257"/>
      <c r="C17" s="258" t="s">
        <v>635</v>
      </c>
      <c r="D17" s="264" t="s">
        <v>642</v>
      </c>
      <c r="E17" s="260" t="s">
        <v>641</v>
      </c>
      <c r="F17" s="264" t="s">
        <v>642</v>
      </c>
      <c r="G17" s="267" t="s">
        <v>641</v>
      </c>
      <c r="H17" s="266" t="s">
        <v>648</v>
      </c>
      <c r="I17" s="227">
        <f>DATE(2021,9,18+30)</f>
        <v>44487</v>
      </c>
      <c r="J17" s="263">
        <f>DATE(21,10,18+7)</f>
        <v>7969</v>
      </c>
    </row>
    <row r="18" spans="1:24" s="10" customFormat="1" ht="18.75" x14ac:dyDescent="0.2">
      <c r="A18" s="256" t="s">
        <v>475</v>
      </c>
      <c r="B18" s="257"/>
      <c r="C18" s="258" t="s">
        <v>636</v>
      </c>
      <c r="D18" s="264" t="s">
        <v>643</v>
      </c>
      <c r="E18" s="260" t="s">
        <v>642</v>
      </c>
      <c r="F18" s="264" t="s">
        <v>643</v>
      </c>
      <c r="G18" s="267" t="s">
        <v>642</v>
      </c>
      <c r="H18" s="266" t="s">
        <v>649</v>
      </c>
      <c r="I18" s="227">
        <f>DATE(2021,9,20+30)</f>
        <v>44489</v>
      </c>
      <c r="J18" s="263">
        <f>DATE(21,10,20+7)</f>
        <v>7971</v>
      </c>
    </row>
    <row r="19" spans="1:24" s="10" customFormat="1" ht="18.75" x14ac:dyDescent="0.2">
      <c r="A19" s="256"/>
      <c r="B19" s="257"/>
      <c r="C19" s="258"/>
      <c r="D19" s="264"/>
      <c r="E19" s="260"/>
      <c r="F19" s="264"/>
      <c r="G19" s="267"/>
      <c r="H19" s="266"/>
      <c r="I19" s="227"/>
      <c r="J19" s="263"/>
    </row>
    <row r="20" spans="1:24" s="10" customFormat="1" ht="18.75" x14ac:dyDescent="0.2">
      <c r="A20" s="256"/>
      <c r="B20" s="257"/>
      <c r="C20" s="258"/>
      <c r="D20" s="264"/>
      <c r="E20" s="260"/>
      <c r="F20" s="264"/>
      <c r="G20" s="267"/>
      <c r="H20" s="266"/>
      <c r="I20" s="227"/>
      <c r="J20" s="263"/>
    </row>
    <row r="21" spans="1:24" s="10" customFormat="1" ht="18.75" x14ac:dyDescent="0.2">
      <c r="A21" s="256"/>
      <c r="B21" s="257"/>
      <c r="C21" s="258"/>
      <c r="D21" s="264"/>
      <c r="E21" s="260"/>
      <c r="F21" s="264"/>
      <c r="G21" s="267"/>
      <c r="H21" s="266"/>
      <c r="I21" s="227"/>
      <c r="J21" s="263"/>
    </row>
    <row r="22" spans="1:24" ht="6" customHeight="1" x14ac:dyDescent="0.2">
      <c r="A22" s="149"/>
      <c r="B22" s="4"/>
      <c r="C22" s="268"/>
      <c r="D22" s="269"/>
      <c r="E22" s="270"/>
      <c r="F22" s="269"/>
      <c r="G22" s="270"/>
      <c r="H22" s="270"/>
      <c r="I22" s="271"/>
      <c r="J22" s="270"/>
    </row>
    <row r="23" spans="1:24" s="199" customFormat="1" ht="17.25" x14ac:dyDescent="0.2">
      <c r="A23" s="272" t="s">
        <v>1</v>
      </c>
      <c r="B23" s="233"/>
      <c r="C23" s="273"/>
      <c r="D23" s="274"/>
      <c r="E23" s="275"/>
      <c r="F23" s="276"/>
      <c r="G23" s="277"/>
      <c r="H23" s="277"/>
      <c r="I23" s="278"/>
      <c r="J23" s="277"/>
    </row>
    <row r="24" spans="1:24" s="199" customFormat="1" ht="17.25" x14ac:dyDescent="0.2">
      <c r="A24" s="279" t="s">
        <v>18</v>
      </c>
      <c r="D24" s="280"/>
      <c r="E24" s="281"/>
      <c r="F24" s="276"/>
      <c r="G24" s="277"/>
      <c r="H24" s="277"/>
      <c r="I24" s="278"/>
      <c r="J24" s="277"/>
    </row>
    <row r="25" spans="1:24" s="10" customFormat="1" ht="13.5" customHeight="1" x14ac:dyDescent="0.2">
      <c r="A25" s="282" t="s">
        <v>33</v>
      </c>
      <c r="B25" s="283"/>
      <c r="C25" s="284"/>
      <c r="D25" s="285"/>
      <c r="E25" s="286"/>
      <c r="F25" s="269"/>
      <c r="G25" s="270"/>
      <c r="H25" s="270"/>
      <c r="I25" s="271"/>
      <c r="J25" s="270"/>
    </row>
    <row r="26" spans="1:24" s="199" customFormat="1" ht="17.25" x14ac:dyDescent="0.2">
      <c r="A26" s="192" t="s">
        <v>69</v>
      </c>
      <c r="C26" s="197" t="s">
        <v>70</v>
      </c>
      <c r="D26" s="198" t="s">
        <v>71</v>
      </c>
      <c r="E26" s="197"/>
      <c r="G26" s="200" t="s">
        <v>75</v>
      </c>
      <c r="H26" s="201" t="s">
        <v>79</v>
      </c>
      <c r="I26" s="277"/>
      <c r="J26" s="277"/>
    </row>
    <row r="27" spans="1:24" s="199" customFormat="1" ht="17.25" x14ac:dyDescent="0.2">
      <c r="A27" s="193"/>
      <c r="C27" s="193"/>
      <c r="D27" s="198" t="s">
        <v>72</v>
      </c>
      <c r="E27" s="197"/>
      <c r="G27" s="201"/>
      <c r="H27" s="201" t="s">
        <v>189</v>
      </c>
    </row>
    <row r="28" spans="1:24" s="201" customFormat="1" ht="17.25" x14ac:dyDescent="0.2">
      <c r="A28" s="194"/>
      <c r="C28" s="194"/>
      <c r="D28" s="192" t="s">
        <v>73</v>
      </c>
      <c r="E28" s="197"/>
      <c r="F28" s="199"/>
      <c r="G28" s="192"/>
      <c r="H28" s="192" t="s">
        <v>77</v>
      </c>
      <c r="I28" s="197"/>
      <c r="J28" s="287"/>
      <c r="K28" s="199"/>
      <c r="L28" s="199"/>
      <c r="M28" s="199"/>
      <c r="N28" s="199"/>
      <c r="O28" s="199"/>
      <c r="P28" s="192"/>
      <c r="Q28" s="192"/>
      <c r="R28" s="192"/>
      <c r="S28" s="199"/>
      <c r="T28" s="199"/>
      <c r="U28" s="199"/>
      <c r="V28" s="199"/>
      <c r="W28" s="199"/>
      <c r="X28" s="199"/>
    </row>
    <row r="29" spans="1:24" s="201" customFormat="1" ht="17.25" x14ac:dyDescent="0.2">
      <c r="A29" s="192"/>
      <c r="C29" s="192"/>
      <c r="D29" s="192" t="s">
        <v>74</v>
      </c>
      <c r="E29" s="199"/>
      <c r="F29" s="199"/>
      <c r="G29" s="192"/>
      <c r="H29" s="192" t="s">
        <v>78</v>
      </c>
      <c r="I29" s="197"/>
      <c r="J29" s="287"/>
      <c r="K29" s="199"/>
      <c r="L29" s="198"/>
      <c r="M29" s="199"/>
      <c r="N29" s="199"/>
      <c r="O29" s="199"/>
      <c r="P29" s="192"/>
      <c r="Q29" s="192"/>
      <c r="R29" s="192"/>
      <c r="S29" s="198"/>
      <c r="T29" s="199"/>
      <c r="U29" s="199"/>
      <c r="V29" s="199"/>
      <c r="W29" s="197"/>
      <c r="X29" s="199"/>
    </row>
    <row r="30" spans="1:24" s="32" customFormat="1" ht="21" x14ac:dyDescent="0.2">
      <c r="A30" s="199" t="s">
        <v>105</v>
      </c>
      <c r="B30" s="288"/>
      <c r="C30" s="148"/>
      <c r="D30" s="289"/>
      <c r="E30" s="289"/>
      <c r="I30" s="58"/>
      <c r="J30" s="108"/>
    </row>
    <row r="31" spans="1:24" s="32" customFormat="1" ht="21" x14ac:dyDescent="0.2">
      <c r="A31" s="196" t="s">
        <v>106</v>
      </c>
      <c r="B31" s="288"/>
      <c r="C31" s="148"/>
      <c r="D31" s="289"/>
      <c r="E31" s="289"/>
      <c r="I31" s="58"/>
    </row>
    <row r="32" spans="1:24" s="32" customFormat="1" ht="21" x14ac:dyDescent="0.2">
      <c r="A32" s="199" t="s">
        <v>107</v>
      </c>
      <c r="B32" s="4"/>
      <c r="C32" s="268"/>
      <c r="D32" s="289"/>
      <c r="E32" s="289"/>
      <c r="I32" s="58"/>
    </row>
    <row r="33" spans="1:10" s="32" customFormat="1" ht="21" x14ac:dyDescent="0.2">
      <c r="A33" s="199" t="s">
        <v>108</v>
      </c>
      <c r="B33" s="4"/>
      <c r="C33" s="268"/>
      <c r="D33" s="289"/>
      <c r="E33" s="289"/>
      <c r="F33" s="290"/>
      <c r="G33" s="290"/>
      <c r="H33" s="290"/>
      <c r="I33" s="289"/>
      <c r="J33" s="108"/>
    </row>
    <row r="34" spans="1:10" ht="26.25" customHeight="1" x14ac:dyDescent="0.2">
      <c r="A34" s="4"/>
      <c r="B34" s="288"/>
      <c r="C34" s="148"/>
      <c r="D34" s="289"/>
      <c r="E34" s="289"/>
      <c r="F34" s="290"/>
      <c r="G34" s="290"/>
      <c r="H34" s="290"/>
      <c r="I34" s="289"/>
      <c r="J34" s="32"/>
    </row>
  </sheetData>
  <mergeCells count="6">
    <mergeCell ref="A9:B9"/>
    <mergeCell ref="A1:E3"/>
    <mergeCell ref="I4:J4"/>
    <mergeCell ref="A5:C6"/>
    <mergeCell ref="D8:E8"/>
    <mergeCell ref="F8:G8"/>
  </mergeCells>
  <phoneticPr fontId="2"/>
  <pageMargins left="0.24" right="3.937007874015748E-2" top="0.05" bottom="0" header="0" footer="0.01"/>
  <pageSetup paperSize="9" orientation="landscape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71D-5F38-4224-B7BA-80D107483A84}">
  <dimension ref="A1:Z34"/>
  <sheetViews>
    <sheetView topLeftCell="D1" workbookViewId="0">
      <selection activeCell="I4" sqref="I4:J4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347" t="s">
        <v>23</v>
      </c>
      <c r="B1" s="348"/>
      <c r="C1" s="348"/>
      <c r="D1" s="348"/>
      <c r="E1" s="348"/>
      <c r="F1" s="36"/>
      <c r="G1" s="36"/>
      <c r="H1" s="36"/>
      <c r="I1" s="36"/>
      <c r="J1" s="35" t="s">
        <v>24</v>
      </c>
    </row>
    <row r="2" spans="1:10" ht="23.25" customHeight="1" x14ac:dyDescent="0.3">
      <c r="A2" s="348"/>
      <c r="B2" s="348"/>
      <c r="C2" s="348"/>
      <c r="D2" s="348"/>
      <c r="E2" s="348"/>
      <c r="F2" s="36"/>
      <c r="G2" s="36"/>
      <c r="H2" s="36"/>
      <c r="I2" s="36"/>
      <c r="J2" s="35" t="s">
        <v>25</v>
      </c>
    </row>
    <row r="3" spans="1:10" x14ac:dyDescent="0.15">
      <c r="A3" s="348"/>
      <c r="B3" s="348"/>
      <c r="C3" s="348"/>
      <c r="D3" s="348"/>
      <c r="E3" s="348"/>
      <c r="F3" s="36"/>
      <c r="G3" s="36"/>
      <c r="H3" s="36"/>
      <c r="I3" s="36"/>
      <c r="J3" s="36"/>
    </row>
    <row r="4" spans="1:10" s="3" customFormat="1" ht="23.25" customHeight="1" x14ac:dyDescent="0.2">
      <c r="A4" s="191" t="s">
        <v>21</v>
      </c>
      <c r="B4" s="37"/>
      <c r="C4" s="37"/>
      <c r="D4" s="37"/>
      <c r="E4" s="37"/>
      <c r="I4" s="349">
        <v>44445</v>
      </c>
      <c r="J4" s="349"/>
    </row>
    <row r="5" spans="1:10" ht="18.75" x14ac:dyDescent="0.2">
      <c r="A5" s="350" t="s">
        <v>27</v>
      </c>
      <c r="B5" s="350"/>
      <c r="C5" s="350"/>
      <c r="D5" s="58"/>
    </row>
    <row r="6" spans="1:10" s="13" customFormat="1" ht="9" customHeight="1" x14ac:dyDescent="0.2">
      <c r="A6" s="350"/>
      <c r="B6" s="350"/>
      <c r="C6" s="350"/>
      <c r="D6" s="39"/>
      <c r="E6" s="24"/>
      <c r="F6" s="24"/>
      <c r="G6" s="24"/>
      <c r="H6" s="24"/>
      <c r="I6" s="12"/>
    </row>
    <row r="7" spans="1:10" s="13" customFormat="1" ht="22.5" customHeight="1" thickBot="1" x14ac:dyDescent="0.35">
      <c r="A7" s="38" t="s">
        <v>35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0" s="6" customFormat="1" ht="19.5" thickBot="1" x14ac:dyDescent="0.2">
      <c r="A8" s="88"/>
      <c r="B8" s="30"/>
      <c r="C8" s="16"/>
      <c r="D8" s="331" t="s">
        <v>54</v>
      </c>
      <c r="E8" s="332"/>
      <c r="F8" s="331" t="s">
        <v>68</v>
      </c>
      <c r="G8" s="332"/>
      <c r="H8" s="100" t="s">
        <v>22</v>
      </c>
      <c r="I8" s="230" t="s">
        <v>8</v>
      </c>
      <c r="J8" s="112" t="s">
        <v>10</v>
      </c>
    </row>
    <row r="9" spans="1:10" s="13" customFormat="1" ht="19.5" thickBot="1" x14ac:dyDescent="0.2">
      <c r="A9" s="334" t="s">
        <v>0</v>
      </c>
      <c r="B9" s="335"/>
      <c r="C9" s="182" t="s">
        <v>4</v>
      </c>
      <c r="D9" s="231" t="s">
        <v>6</v>
      </c>
      <c r="E9" s="84" t="s">
        <v>5</v>
      </c>
      <c r="F9" s="231" t="s">
        <v>6</v>
      </c>
      <c r="G9" s="231" t="s">
        <v>5</v>
      </c>
      <c r="H9" s="84" t="s">
        <v>7</v>
      </c>
      <c r="I9" s="84" t="s">
        <v>7</v>
      </c>
      <c r="J9" s="84" t="s">
        <v>7</v>
      </c>
    </row>
    <row r="10" spans="1:10" s="10" customFormat="1" ht="18.75" x14ac:dyDescent="0.2">
      <c r="A10" s="242" t="s">
        <v>650</v>
      </c>
      <c r="B10" s="243"/>
      <c r="C10" s="244" t="s">
        <v>603</v>
      </c>
      <c r="D10" s="183" t="s">
        <v>649</v>
      </c>
      <c r="E10" s="184" t="s">
        <v>651</v>
      </c>
      <c r="F10" s="183" t="s">
        <v>649</v>
      </c>
      <c r="G10" s="185" t="s">
        <v>651</v>
      </c>
      <c r="H10" s="226" t="s">
        <v>652</v>
      </c>
      <c r="I10" s="227">
        <f>DATE(2021,9,22+30)</f>
        <v>44491</v>
      </c>
      <c r="J10" s="144">
        <f>DATE(21,10,22+7)</f>
        <v>7973</v>
      </c>
    </row>
    <row r="11" spans="1:10" s="10" customFormat="1" ht="18.75" x14ac:dyDescent="0.2">
      <c r="A11" s="242" t="s">
        <v>475</v>
      </c>
      <c r="B11" s="243"/>
      <c r="C11" s="244" t="s">
        <v>653</v>
      </c>
      <c r="D11" s="186" t="s">
        <v>652</v>
      </c>
      <c r="E11" s="184" t="s">
        <v>643</v>
      </c>
      <c r="F11" s="186" t="s">
        <v>652</v>
      </c>
      <c r="G11" s="188" t="s">
        <v>643</v>
      </c>
      <c r="H11" s="142" t="s">
        <v>654</v>
      </c>
      <c r="I11" s="227">
        <f>DATE(2021,9,25+30)</f>
        <v>44494</v>
      </c>
      <c r="J11" s="144">
        <f>DATE(21,10,25+7)</f>
        <v>7976</v>
      </c>
    </row>
    <row r="12" spans="1:10" s="10" customFormat="1" ht="18.75" x14ac:dyDescent="0.2">
      <c r="A12" s="242" t="s">
        <v>650</v>
      </c>
      <c r="B12" s="243"/>
      <c r="C12" s="244" t="s">
        <v>605</v>
      </c>
      <c r="D12" s="186" t="s">
        <v>655</v>
      </c>
      <c r="E12" s="184" t="s">
        <v>656</v>
      </c>
      <c r="F12" s="186" t="s">
        <v>655</v>
      </c>
      <c r="G12" s="187" t="s">
        <v>656</v>
      </c>
      <c r="H12" s="142" t="s">
        <v>657</v>
      </c>
      <c r="I12" s="227">
        <f>DATE(2021,9,27+30)</f>
        <v>44496</v>
      </c>
      <c r="J12" s="144">
        <f>DATE(21,10,27+7)</f>
        <v>7978</v>
      </c>
    </row>
    <row r="13" spans="1:10" s="10" customFormat="1" ht="18.75" x14ac:dyDescent="0.2">
      <c r="A13" s="242" t="s">
        <v>475</v>
      </c>
      <c r="B13" s="243"/>
      <c r="C13" s="244" t="s">
        <v>658</v>
      </c>
      <c r="D13" s="186" t="s">
        <v>657</v>
      </c>
      <c r="E13" s="184" t="s">
        <v>652</v>
      </c>
      <c r="F13" s="186" t="s">
        <v>657</v>
      </c>
      <c r="G13" s="187" t="s">
        <v>652</v>
      </c>
      <c r="H13" s="142" t="s">
        <v>659</v>
      </c>
      <c r="I13" s="227">
        <f>DATE(2021,9,29+30)</f>
        <v>44498</v>
      </c>
      <c r="J13" s="144">
        <f>DATE(21,10,29+7)</f>
        <v>7980</v>
      </c>
    </row>
    <row r="14" spans="1:10" s="10" customFormat="1" ht="18.75" x14ac:dyDescent="0.2">
      <c r="A14" s="242" t="s">
        <v>650</v>
      </c>
      <c r="B14" s="243"/>
      <c r="C14" s="244" t="s">
        <v>607</v>
      </c>
      <c r="D14" s="186" t="s">
        <v>659</v>
      </c>
      <c r="E14" s="184" t="s">
        <v>657</v>
      </c>
      <c r="F14" s="186" t="s">
        <v>659</v>
      </c>
      <c r="G14" s="187" t="s">
        <v>657</v>
      </c>
      <c r="H14" s="142" t="s">
        <v>660</v>
      </c>
      <c r="I14" s="227">
        <f>DATE(2021,10,2+30)</f>
        <v>44501</v>
      </c>
      <c r="J14" s="144">
        <f>DATE(21,11,1+7)</f>
        <v>7983</v>
      </c>
    </row>
    <row r="15" spans="1:10" s="10" customFormat="1" ht="18.75" x14ac:dyDescent="0.2">
      <c r="A15" s="242" t="s">
        <v>475</v>
      </c>
      <c r="B15" s="243"/>
      <c r="C15" s="244" t="s">
        <v>661</v>
      </c>
      <c r="D15" s="186" t="s">
        <v>662</v>
      </c>
      <c r="E15" s="184" t="s">
        <v>659</v>
      </c>
      <c r="F15" s="186" t="s">
        <v>662</v>
      </c>
      <c r="G15" s="187" t="s">
        <v>659</v>
      </c>
      <c r="H15" s="142" t="s">
        <v>663</v>
      </c>
      <c r="I15" s="227">
        <f>DATE(2021,10,4+30)</f>
        <v>44503</v>
      </c>
      <c r="J15" s="144">
        <f>DATE(21,11,3+7)</f>
        <v>7985</v>
      </c>
    </row>
    <row r="16" spans="1:10" s="10" customFormat="1" ht="18.75" x14ac:dyDescent="0.2">
      <c r="A16" s="242" t="s">
        <v>650</v>
      </c>
      <c r="B16" s="243"/>
      <c r="C16" s="244" t="s">
        <v>629</v>
      </c>
      <c r="D16" s="186" t="s">
        <v>663</v>
      </c>
      <c r="E16" s="184" t="s">
        <v>664</v>
      </c>
      <c r="F16" s="186" t="s">
        <v>663</v>
      </c>
      <c r="G16" s="187" t="s">
        <v>664</v>
      </c>
      <c r="H16" s="142" t="s">
        <v>665</v>
      </c>
      <c r="I16" s="227">
        <f>DATE(2021,10,6+30)</f>
        <v>44505</v>
      </c>
      <c r="J16" s="144">
        <f>DATE(21,11,5+7)</f>
        <v>7987</v>
      </c>
    </row>
    <row r="17" spans="1:26" s="10" customFormat="1" ht="18.75" x14ac:dyDescent="0.2">
      <c r="A17" s="242" t="s">
        <v>475</v>
      </c>
      <c r="B17" s="243"/>
      <c r="C17" s="244" t="s">
        <v>666</v>
      </c>
      <c r="D17" s="186" t="s">
        <v>665</v>
      </c>
      <c r="E17" s="184" t="s">
        <v>663</v>
      </c>
      <c r="F17" s="186" t="s">
        <v>665</v>
      </c>
      <c r="G17" s="187" t="s">
        <v>663</v>
      </c>
      <c r="H17" s="142" t="s">
        <v>667</v>
      </c>
      <c r="I17" s="227">
        <f>DATE(2021,10,9+30)</f>
        <v>44508</v>
      </c>
      <c r="J17" s="144">
        <f>DATE(21,11,8+7)</f>
        <v>7990</v>
      </c>
    </row>
    <row r="18" spans="1:26" s="10" customFormat="1" ht="18.75" x14ac:dyDescent="0.2">
      <c r="A18" s="242" t="s">
        <v>650</v>
      </c>
      <c r="B18" s="243"/>
      <c r="C18" s="244" t="s">
        <v>631</v>
      </c>
      <c r="D18" s="186" t="s">
        <v>668</v>
      </c>
      <c r="E18" s="184" t="s">
        <v>665</v>
      </c>
      <c r="F18" s="186" t="s">
        <v>668</v>
      </c>
      <c r="G18" s="187" t="s">
        <v>665</v>
      </c>
      <c r="H18" s="142" t="s">
        <v>669</v>
      </c>
      <c r="I18" s="227">
        <f>DATE(2021,10,11+30)</f>
        <v>44510</v>
      </c>
      <c r="J18" s="144">
        <f>DATE(21,11,10+7)</f>
        <v>7992</v>
      </c>
    </row>
    <row r="19" spans="1:26" s="10" customFormat="1" ht="18.75" x14ac:dyDescent="0.2">
      <c r="A19" s="242" t="s">
        <v>475</v>
      </c>
      <c r="B19" s="243"/>
      <c r="C19" s="244" t="s">
        <v>670</v>
      </c>
      <c r="D19" s="186" t="s">
        <v>669</v>
      </c>
      <c r="E19" s="184" t="s">
        <v>671</v>
      </c>
      <c r="F19" s="186" t="s">
        <v>669</v>
      </c>
      <c r="G19" s="187" t="s">
        <v>671</v>
      </c>
      <c r="H19" s="142" t="s">
        <v>672</v>
      </c>
      <c r="I19" s="227">
        <f>DATE(2021,10,13+30)</f>
        <v>44512</v>
      </c>
      <c r="J19" s="144">
        <f>DATE(21,11,12+7)</f>
        <v>7994</v>
      </c>
    </row>
    <row r="20" spans="1:26" s="10" customFormat="1" ht="18.75" x14ac:dyDescent="0.2">
      <c r="A20" s="242" t="s">
        <v>650</v>
      </c>
      <c r="B20" s="243"/>
      <c r="C20" s="244" t="s">
        <v>633</v>
      </c>
      <c r="D20" s="186" t="s">
        <v>672</v>
      </c>
      <c r="E20" s="184" t="s">
        <v>669</v>
      </c>
      <c r="F20" s="186" t="s">
        <v>672</v>
      </c>
      <c r="G20" s="187" t="s">
        <v>669</v>
      </c>
      <c r="H20" s="142" t="s">
        <v>673</v>
      </c>
      <c r="I20" s="227">
        <f>DATE(2021,10,16+30)</f>
        <v>44515</v>
      </c>
      <c r="J20" s="144">
        <f>DATE(21,11,15+7)</f>
        <v>7997</v>
      </c>
    </row>
    <row r="21" spans="1:26" s="10" customFormat="1" ht="18.75" x14ac:dyDescent="0.2">
      <c r="A21" s="242" t="s">
        <v>475</v>
      </c>
      <c r="B21" s="243"/>
      <c r="C21" s="244" t="s">
        <v>674</v>
      </c>
      <c r="D21" s="186" t="s">
        <v>675</v>
      </c>
      <c r="E21" s="184" t="s">
        <v>672</v>
      </c>
      <c r="F21" s="186" t="s">
        <v>675</v>
      </c>
      <c r="G21" s="187" t="s">
        <v>672</v>
      </c>
      <c r="H21" s="142" t="s">
        <v>676</v>
      </c>
      <c r="I21" s="227">
        <f>DATE(2021,10,18+30)</f>
        <v>44517</v>
      </c>
      <c r="J21" s="144">
        <f>DATE(21,11,17+7)</f>
        <v>7999</v>
      </c>
    </row>
    <row r="22" spans="1:26" ht="6" customHeight="1" x14ac:dyDescent="0.2">
      <c r="A22" s="67"/>
      <c r="B22" s="18"/>
      <c r="C22" s="9"/>
      <c r="D22" s="118"/>
      <c r="E22" s="54"/>
      <c r="F22" s="118"/>
      <c r="G22" s="54"/>
      <c r="H22" s="54"/>
      <c r="I22" s="227"/>
      <c r="J22" s="54"/>
    </row>
    <row r="23" spans="1:26" s="199" customFormat="1" ht="17.25" x14ac:dyDescent="0.2">
      <c r="A23" s="232" t="s">
        <v>1</v>
      </c>
      <c r="B23" s="233"/>
      <c r="C23" s="234"/>
      <c r="D23" s="235"/>
      <c r="E23" s="236"/>
      <c r="F23" s="237"/>
      <c r="G23" s="202"/>
      <c r="H23" s="202"/>
      <c r="I23" s="238"/>
      <c r="J23" s="202"/>
    </row>
    <row r="24" spans="1:26" s="199" customFormat="1" ht="17.25" x14ac:dyDescent="0.2">
      <c r="A24" s="239" t="s">
        <v>18</v>
      </c>
      <c r="B24" s="203"/>
      <c r="C24" s="203"/>
      <c r="D24" s="240"/>
      <c r="E24" s="241"/>
      <c r="F24" s="237"/>
      <c r="G24" s="202"/>
      <c r="H24" s="202"/>
      <c r="I24" s="238"/>
      <c r="J24" s="202"/>
    </row>
    <row r="25" spans="1:26" s="10" customFormat="1" ht="13.5" customHeight="1" x14ac:dyDescent="0.2">
      <c r="A25" s="217" t="s">
        <v>33</v>
      </c>
      <c r="B25" s="218"/>
      <c r="C25" s="219"/>
      <c r="D25" s="220"/>
      <c r="E25" s="221"/>
      <c r="F25" s="118"/>
      <c r="G25" s="54"/>
      <c r="H25" s="54"/>
      <c r="I25" s="121"/>
      <c r="J25" s="54"/>
    </row>
    <row r="26" spans="1:26" s="199" customFormat="1" ht="17.25" x14ac:dyDescent="0.2">
      <c r="A26" s="192" t="s">
        <v>69</v>
      </c>
      <c r="C26" s="197" t="s">
        <v>70</v>
      </c>
      <c r="D26" s="198" t="s">
        <v>71</v>
      </c>
      <c r="E26" s="197"/>
      <c r="G26" s="200" t="s">
        <v>75</v>
      </c>
      <c r="H26" s="201" t="s">
        <v>79</v>
      </c>
      <c r="I26" s="202"/>
      <c r="J26" s="202"/>
    </row>
    <row r="27" spans="1:26" s="203" customFormat="1" ht="17.25" x14ac:dyDescent="0.2">
      <c r="A27" s="193"/>
      <c r="C27" s="193"/>
      <c r="D27" s="198" t="s">
        <v>72</v>
      </c>
      <c r="E27" s="197"/>
      <c r="F27" s="199"/>
      <c r="G27" s="201"/>
      <c r="H27" s="201" t="s">
        <v>189</v>
      </c>
      <c r="I27" s="199"/>
      <c r="J27" s="199"/>
    </row>
    <row r="28" spans="1:26" s="206" customFormat="1" ht="17.25" x14ac:dyDescent="0.2">
      <c r="A28" s="194"/>
      <c r="C28" s="194"/>
      <c r="D28" s="192" t="s">
        <v>73</v>
      </c>
      <c r="E28" s="197"/>
      <c r="F28" s="199"/>
      <c r="G28" s="192"/>
      <c r="H28" s="192" t="s">
        <v>77</v>
      </c>
      <c r="I28" s="204"/>
      <c r="J28" s="205"/>
      <c r="K28" s="199"/>
      <c r="L28" s="199"/>
      <c r="M28" s="199"/>
      <c r="N28" s="199"/>
      <c r="O28" s="199"/>
      <c r="P28" s="192"/>
      <c r="Q28" s="192"/>
      <c r="R28" s="192"/>
      <c r="S28" s="199"/>
      <c r="T28" s="199"/>
      <c r="U28" s="199"/>
      <c r="V28" s="199"/>
      <c r="W28" s="199"/>
      <c r="X28" s="199"/>
      <c r="Y28" s="201"/>
      <c r="Z28" s="201"/>
    </row>
    <row r="29" spans="1:26" s="206" customFormat="1" ht="17.25" x14ac:dyDescent="0.2">
      <c r="A29" s="192"/>
      <c r="C29" s="192"/>
      <c r="D29" s="192" t="s">
        <v>74</v>
      </c>
      <c r="E29" s="199"/>
      <c r="F29" s="199"/>
      <c r="G29" s="192"/>
      <c r="H29" s="192" t="s">
        <v>78</v>
      </c>
      <c r="I29" s="204"/>
      <c r="J29" s="205"/>
      <c r="K29" s="199"/>
      <c r="L29" s="198"/>
      <c r="M29" s="199"/>
      <c r="N29" s="199"/>
      <c r="O29" s="199"/>
      <c r="P29" s="192"/>
      <c r="Q29" s="192"/>
      <c r="R29" s="192"/>
      <c r="S29" s="198"/>
      <c r="T29" s="199"/>
      <c r="U29" s="199"/>
      <c r="V29" s="199"/>
      <c r="W29" s="197"/>
      <c r="X29" s="199"/>
      <c r="Y29" s="201"/>
      <c r="Z29" s="201"/>
    </row>
    <row r="30" spans="1:26" s="59" customFormat="1" ht="21" x14ac:dyDescent="0.2">
      <c r="A30" s="195" t="s">
        <v>105</v>
      </c>
      <c r="B30" s="56"/>
      <c r="C30" s="22"/>
      <c r="D30" s="60"/>
      <c r="E30" s="60"/>
      <c r="I30" s="58"/>
      <c r="J30" s="34"/>
    </row>
    <row r="31" spans="1:26" s="59" customFormat="1" ht="21" x14ac:dyDescent="0.2">
      <c r="A31" s="196" t="s">
        <v>106</v>
      </c>
      <c r="B31" s="56"/>
      <c r="C31" s="22"/>
      <c r="D31" s="60"/>
      <c r="E31" s="60"/>
      <c r="I31" s="58"/>
      <c r="J31" s="32"/>
    </row>
    <row r="32" spans="1:26" s="59" customFormat="1" ht="21" x14ac:dyDescent="0.2">
      <c r="A32" s="195" t="s">
        <v>107</v>
      </c>
      <c r="B32" s="18"/>
      <c r="C32" s="9"/>
      <c r="D32" s="60"/>
      <c r="E32" s="60"/>
      <c r="I32" s="58"/>
      <c r="J32" s="32"/>
    </row>
    <row r="33" spans="1:10" s="59" customFormat="1" ht="21" x14ac:dyDescent="0.2">
      <c r="A33" s="195" t="s">
        <v>108</v>
      </c>
      <c r="B33" s="18"/>
      <c r="C33" s="9"/>
      <c r="D33" s="60"/>
      <c r="E33" s="60"/>
      <c r="F33" s="40"/>
      <c r="G33" s="40"/>
      <c r="H33" s="40"/>
      <c r="I33" s="60"/>
      <c r="J33" s="34"/>
    </row>
    <row r="34" spans="1:10" ht="26.25" customHeight="1" x14ac:dyDescent="0.2">
      <c r="A34" s="18"/>
      <c r="B34" s="56"/>
      <c r="C34" s="22"/>
      <c r="D34" s="60"/>
      <c r="E34" s="60"/>
      <c r="F34" s="40"/>
      <c r="G34" s="40"/>
      <c r="H34" s="40"/>
      <c r="I34" s="60"/>
      <c r="J34" s="59"/>
    </row>
  </sheetData>
  <mergeCells count="6">
    <mergeCell ref="A9:B9"/>
    <mergeCell ref="A1:E3"/>
    <mergeCell ref="I4:J4"/>
    <mergeCell ref="A5:C6"/>
    <mergeCell ref="D8:E8"/>
    <mergeCell ref="F8:G8"/>
  </mergeCells>
  <phoneticPr fontId="2"/>
  <pageMargins left="0.24" right="3.937007874015748E-2" top="0.05" bottom="0" header="0" footer="0.01"/>
  <pageSetup paperSize="9" orientation="landscape" horizont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D59AF-63A5-49D4-BDCA-8943FC2DF497}">
  <dimension ref="A1:Z34"/>
  <sheetViews>
    <sheetView workbookViewId="0">
      <selection activeCell="I3" sqref="I3:J3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347" t="s">
        <v>23</v>
      </c>
      <c r="B1" s="348"/>
      <c r="C1" s="348"/>
      <c r="D1" s="348"/>
      <c r="E1" s="348"/>
      <c r="F1" s="36"/>
      <c r="G1" s="36"/>
      <c r="H1" s="36"/>
      <c r="I1" s="36"/>
      <c r="J1" s="35" t="s">
        <v>24</v>
      </c>
    </row>
    <row r="2" spans="1:10" ht="23.25" customHeight="1" x14ac:dyDescent="0.3">
      <c r="A2" s="348"/>
      <c r="B2" s="348"/>
      <c r="C2" s="348"/>
      <c r="D2" s="348"/>
      <c r="E2" s="348"/>
      <c r="F2" s="36"/>
      <c r="G2" s="36"/>
      <c r="H2" s="36"/>
      <c r="I2" s="36"/>
      <c r="J2" s="35" t="s">
        <v>25</v>
      </c>
    </row>
    <row r="3" spans="1:10" s="3" customFormat="1" ht="21.75" customHeight="1" x14ac:dyDescent="0.2">
      <c r="A3" s="297" t="s">
        <v>21</v>
      </c>
      <c r="B3" s="37"/>
      <c r="C3" s="37"/>
      <c r="D3" s="37"/>
      <c r="E3" s="37"/>
      <c r="I3" s="349">
        <v>44476</v>
      </c>
      <c r="J3" s="349"/>
    </row>
    <row r="4" spans="1:10" ht="25.5" x14ac:dyDescent="0.25">
      <c r="A4" s="350" t="s">
        <v>27</v>
      </c>
      <c r="B4" s="350"/>
      <c r="C4" s="350"/>
      <c r="D4" s="58"/>
    </row>
    <row r="5" spans="1:10" s="13" customFormat="1" ht="22.5" customHeight="1" thickBot="1" x14ac:dyDescent="0.35">
      <c r="A5" s="38" t="s">
        <v>35</v>
      </c>
      <c r="B5" s="17"/>
      <c r="C5" s="17"/>
      <c r="D5" s="71" t="s">
        <v>33</v>
      </c>
      <c r="E5" s="24"/>
      <c r="F5" s="24"/>
      <c r="G5" s="24"/>
      <c r="H5" s="24"/>
      <c r="I5" s="12"/>
    </row>
    <row r="6" spans="1:10" s="6" customFormat="1" ht="19.5" thickBot="1" x14ac:dyDescent="0.2">
      <c r="A6" s="88"/>
      <c r="B6" s="30"/>
      <c r="C6" s="16"/>
      <c r="D6" s="331" t="s">
        <v>54</v>
      </c>
      <c r="E6" s="332"/>
      <c r="F6" s="331" t="s">
        <v>68</v>
      </c>
      <c r="G6" s="332"/>
      <c r="H6" s="100" t="s">
        <v>22</v>
      </c>
      <c r="I6" s="247" t="s">
        <v>8</v>
      </c>
      <c r="J6" s="112" t="s">
        <v>10</v>
      </c>
    </row>
    <row r="7" spans="1:10" s="13" customFormat="1" ht="19.5" thickBot="1" x14ac:dyDescent="0.2">
      <c r="A7" s="334" t="s">
        <v>0</v>
      </c>
      <c r="B7" s="335"/>
      <c r="C7" s="182" t="s">
        <v>4</v>
      </c>
      <c r="D7" s="248" t="s">
        <v>6</v>
      </c>
      <c r="E7" s="84" t="s">
        <v>5</v>
      </c>
      <c r="F7" s="248" t="s">
        <v>6</v>
      </c>
      <c r="G7" s="248" t="s">
        <v>5</v>
      </c>
      <c r="H7" s="84" t="s">
        <v>7</v>
      </c>
      <c r="I7" s="84" t="s">
        <v>7</v>
      </c>
      <c r="J7" s="84" t="s">
        <v>7</v>
      </c>
    </row>
    <row r="8" spans="1:10" s="10" customFormat="1" ht="18.75" x14ac:dyDescent="0.2">
      <c r="A8" s="242" t="s">
        <v>476</v>
      </c>
      <c r="B8" s="243"/>
      <c r="C8" s="244" t="s">
        <v>677</v>
      </c>
      <c r="D8" s="183" t="s">
        <v>672</v>
      </c>
      <c r="E8" s="184" t="s">
        <v>669</v>
      </c>
      <c r="F8" s="183" t="s">
        <v>672</v>
      </c>
      <c r="G8" s="185" t="s">
        <v>669</v>
      </c>
      <c r="H8" s="226" t="s">
        <v>673</v>
      </c>
      <c r="I8" s="227">
        <f>DATE(2021,10,16+30)</f>
        <v>44515</v>
      </c>
      <c r="J8" s="144">
        <f>DATE(21,11,15+7)</f>
        <v>7997</v>
      </c>
    </row>
    <row r="9" spans="1:10" s="10" customFormat="1" ht="18.75" x14ac:dyDescent="0.2">
      <c r="A9" s="242" t="s">
        <v>650</v>
      </c>
      <c r="B9" s="243"/>
      <c r="C9" s="244" t="s">
        <v>633</v>
      </c>
      <c r="D9" s="186" t="s">
        <v>675</v>
      </c>
      <c r="E9" s="184" t="s">
        <v>672</v>
      </c>
      <c r="F9" s="186" t="s">
        <v>675</v>
      </c>
      <c r="G9" s="188" t="s">
        <v>672</v>
      </c>
      <c r="H9" s="142" t="s">
        <v>676</v>
      </c>
      <c r="I9" s="227">
        <f>DATE(2021,10,18+30)</f>
        <v>44517</v>
      </c>
      <c r="J9" s="144">
        <f>DATE(21,11,17+7)</f>
        <v>7999</v>
      </c>
    </row>
    <row r="10" spans="1:10" s="10" customFormat="1" ht="18.75" x14ac:dyDescent="0.2">
      <c r="A10" s="242" t="s">
        <v>476</v>
      </c>
      <c r="B10" s="243"/>
      <c r="C10" s="244" t="s">
        <v>678</v>
      </c>
      <c r="D10" s="186" t="s">
        <v>676</v>
      </c>
      <c r="E10" s="184" t="s">
        <v>689</v>
      </c>
      <c r="F10" s="186" t="s">
        <v>676</v>
      </c>
      <c r="G10" s="187" t="s">
        <v>689</v>
      </c>
      <c r="H10" s="142" t="s">
        <v>690</v>
      </c>
      <c r="I10" s="227">
        <f>DATE(2021,10,20+30)</f>
        <v>44519</v>
      </c>
      <c r="J10" s="144">
        <f>DATE(21,11,19+7)</f>
        <v>8001</v>
      </c>
    </row>
    <row r="11" spans="1:10" s="10" customFormat="1" ht="18.75" x14ac:dyDescent="0.2">
      <c r="A11" s="242" t="s">
        <v>650</v>
      </c>
      <c r="B11" s="243"/>
      <c r="C11" s="244" t="s">
        <v>635</v>
      </c>
      <c r="D11" s="186" t="s">
        <v>690</v>
      </c>
      <c r="E11" s="184" t="s">
        <v>676</v>
      </c>
      <c r="F11" s="186" t="s">
        <v>690</v>
      </c>
      <c r="G11" s="187" t="s">
        <v>676</v>
      </c>
      <c r="H11" s="142" t="s">
        <v>691</v>
      </c>
      <c r="I11" s="227">
        <f>DATE(2021,10,23+30)</f>
        <v>44522</v>
      </c>
      <c r="J11" s="144">
        <f>DATE(21,11,22+7)</f>
        <v>8004</v>
      </c>
    </row>
    <row r="12" spans="1:10" s="10" customFormat="1" ht="18.75" x14ac:dyDescent="0.2">
      <c r="A12" s="242" t="s">
        <v>476</v>
      </c>
      <c r="B12" s="243"/>
      <c r="C12" s="244" t="s">
        <v>679</v>
      </c>
      <c r="D12" s="186" t="s">
        <v>692</v>
      </c>
      <c r="E12" s="184" t="s">
        <v>690</v>
      </c>
      <c r="F12" s="186" t="s">
        <v>692</v>
      </c>
      <c r="G12" s="187" t="s">
        <v>690</v>
      </c>
      <c r="H12" s="142" t="s">
        <v>693</v>
      </c>
      <c r="I12" s="227">
        <f>DATE(2021,10,25+30)</f>
        <v>44524</v>
      </c>
      <c r="J12" s="144">
        <f>DATE(21,11,24+7)</f>
        <v>8006</v>
      </c>
    </row>
    <row r="13" spans="1:10" s="10" customFormat="1" ht="18.75" x14ac:dyDescent="0.2">
      <c r="A13" s="242" t="s">
        <v>650</v>
      </c>
      <c r="B13" s="243"/>
      <c r="C13" s="244" t="s">
        <v>680</v>
      </c>
      <c r="D13" s="186" t="s">
        <v>693</v>
      </c>
      <c r="E13" s="184" t="s">
        <v>694</v>
      </c>
      <c r="F13" s="186" t="s">
        <v>693</v>
      </c>
      <c r="G13" s="187" t="s">
        <v>694</v>
      </c>
      <c r="H13" s="142" t="s">
        <v>695</v>
      </c>
      <c r="I13" s="227">
        <f>DATE(2021,10,27+30)</f>
        <v>44526</v>
      </c>
      <c r="J13" s="144">
        <f>DATE(21,11,26+7)</f>
        <v>8008</v>
      </c>
    </row>
    <row r="14" spans="1:10" s="10" customFormat="1" ht="18.75" x14ac:dyDescent="0.2">
      <c r="A14" s="242" t="s">
        <v>476</v>
      </c>
      <c r="B14" s="243"/>
      <c r="C14" s="244" t="s">
        <v>681</v>
      </c>
      <c r="D14" s="186" t="s">
        <v>695</v>
      </c>
      <c r="E14" s="184" t="s">
        <v>693</v>
      </c>
      <c r="F14" s="186" t="s">
        <v>695</v>
      </c>
      <c r="G14" s="187" t="s">
        <v>693</v>
      </c>
      <c r="H14" s="142" t="s">
        <v>696</v>
      </c>
      <c r="I14" s="227">
        <f>DATE(2021,10,30+30)</f>
        <v>44529</v>
      </c>
      <c r="J14" s="144">
        <f>DATE(21,11,29+7)</f>
        <v>8011</v>
      </c>
    </row>
    <row r="15" spans="1:10" s="10" customFormat="1" ht="18.75" x14ac:dyDescent="0.2">
      <c r="A15" s="242" t="s">
        <v>650</v>
      </c>
      <c r="B15" s="243"/>
      <c r="C15" s="244" t="s">
        <v>682</v>
      </c>
      <c r="D15" s="186" t="s">
        <v>697</v>
      </c>
      <c r="E15" s="184" t="s">
        <v>695</v>
      </c>
      <c r="F15" s="186" t="s">
        <v>697</v>
      </c>
      <c r="G15" s="187" t="s">
        <v>695</v>
      </c>
      <c r="H15" s="142" t="s">
        <v>698</v>
      </c>
      <c r="I15" s="227">
        <f>DATE(2021,11,1+30)</f>
        <v>44531</v>
      </c>
      <c r="J15" s="144">
        <f>DATE(21,12,1+7)</f>
        <v>8013</v>
      </c>
    </row>
    <row r="16" spans="1:10" s="10" customFormat="1" ht="18.75" x14ac:dyDescent="0.2">
      <c r="A16" s="242" t="s">
        <v>476</v>
      </c>
      <c r="B16" s="243"/>
      <c r="C16" s="244" t="s">
        <v>683</v>
      </c>
      <c r="D16" s="186" t="s">
        <v>698</v>
      </c>
      <c r="E16" s="184" t="s">
        <v>699</v>
      </c>
      <c r="F16" s="186" t="s">
        <v>698</v>
      </c>
      <c r="G16" s="187" t="s">
        <v>699</v>
      </c>
      <c r="H16" s="142" t="s">
        <v>700</v>
      </c>
      <c r="I16" s="227">
        <f>DATE(2021,11,3+30)</f>
        <v>44533</v>
      </c>
      <c r="J16" s="144">
        <f>DATE(21,12,3+7)</f>
        <v>8015</v>
      </c>
    </row>
    <row r="17" spans="1:26" s="10" customFormat="1" ht="18.75" x14ac:dyDescent="0.2">
      <c r="A17" s="242" t="s">
        <v>650</v>
      </c>
      <c r="B17" s="243"/>
      <c r="C17" s="244" t="s">
        <v>684</v>
      </c>
      <c r="D17" s="186" t="s">
        <v>700</v>
      </c>
      <c r="E17" s="184" t="s">
        <v>698</v>
      </c>
      <c r="F17" s="186" t="s">
        <v>700</v>
      </c>
      <c r="G17" s="187" t="s">
        <v>698</v>
      </c>
      <c r="H17" s="142" t="s">
        <v>701</v>
      </c>
      <c r="I17" s="227">
        <f>DATE(2021,11,6+30)</f>
        <v>44536</v>
      </c>
      <c r="J17" s="144">
        <f>DATE(21,12,6+7)</f>
        <v>8018</v>
      </c>
    </row>
    <row r="18" spans="1:26" s="10" customFormat="1" ht="18.75" x14ac:dyDescent="0.2">
      <c r="A18" s="242" t="s">
        <v>476</v>
      </c>
      <c r="B18" s="243"/>
      <c r="C18" s="244" t="s">
        <v>685</v>
      </c>
      <c r="D18" s="186" t="s">
        <v>702</v>
      </c>
      <c r="E18" s="184" t="s">
        <v>703</v>
      </c>
      <c r="F18" s="186" t="s">
        <v>702</v>
      </c>
      <c r="G18" s="187" t="s">
        <v>703</v>
      </c>
      <c r="H18" s="142" t="s">
        <v>704</v>
      </c>
      <c r="I18" s="227">
        <f>DATE(2021,11,8+30)</f>
        <v>44538</v>
      </c>
      <c r="J18" s="144">
        <f>DATE(21,12,8+7)</f>
        <v>8020</v>
      </c>
    </row>
    <row r="19" spans="1:26" s="10" customFormat="1" ht="18.75" x14ac:dyDescent="0.2">
      <c r="A19" s="242" t="s">
        <v>650</v>
      </c>
      <c r="B19" s="243"/>
      <c r="C19" s="244" t="s">
        <v>686</v>
      </c>
      <c r="D19" s="186" t="s">
        <v>704</v>
      </c>
      <c r="E19" s="184" t="s">
        <v>705</v>
      </c>
      <c r="F19" s="186" t="s">
        <v>704</v>
      </c>
      <c r="G19" s="187" t="s">
        <v>705</v>
      </c>
      <c r="H19" s="142" t="s">
        <v>706</v>
      </c>
      <c r="I19" s="227">
        <f>DATE(2021,11,10+30)</f>
        <v>44540</v>
      </c>
      <c r="J19" s="144">
        <f>DATE(21,12,10+7)</f>
        <v>8022</v>
      </c>
    </row>
    <row r="20" spans="1:26" s="10" customFormat="1" ht="18.75" x14ac:dyDescent="0.2">
      <c r="A20" s="242" t="s">
        <v>476</v>
      </c>
      <c r="B20" s="243"/>
      <c r="C20" s="244" t="s">
        <v>687</v>
      </c>
      <c r="D20" s="186" t="s">
        <v>706</v>
      </c>
      <c r="E20" s="184" t="s">
        <v>704</v>
      </c>
      <c r="F20" s="186" t="s">
        <v>706</v>
      </c>
      <c r="G20" s="187" t="s">
        <v>704</v>
      </c>
      <c r="H20" s="142" t="s">
        <v>707</v>
      </c>
      <c r="I20" s="227">
        <f>DATE(2021,11,13+30)</f>
        <v>44543</v>
      </c>
      <c r="J20" s="144">
        <f>DATE(21,12,13+7)</f>
        <v>8025</v>
      </c>
    </row>
    <row r="21" spans="1:26" s="10" customFormat="1" ht="18.75" x14ac:dyDescent="0.2">
      <c r="A21" s="242" t="s">
        <v>650</v>
      </c>
      <c r="B21" s="243"/>
      <c r="C21" s="244" t="s">
        <v>688</v>
      </c>
      <c r="D21" s="186" t="s">
        <v>708</v>
      </c>
      <c r="E21" s="184" t="s">
        <v>706</v>
      </c>
      <c r="F21" s="186" t="s">
        <v>708</v>
      </c>
      <c r="G21" s="187" t="s">
        <v>706</v>
      </c>
      <c r="H21" s="142" t="s">
        <v>709</v>
      </c>
      <c r="I21" s="227">
        <f>DATE(2021,11,15+30)</f>
        <v>44545</v>
      </c>
      <c r="J21" s="144">
        <f>DATE(21,12,15+7)</f>
        <v>8027</v>
      </c>
    </row>
    <row r="22" spans="1:26" ht="6" customHeight="1" x14ac:dyDescent="0.2">
      <c r="A22" s="67"/>
      <c r="B22" s="18"/>
      <c r="C22" s="9"/>
      <c r="D22" s="118"/>
      <c r="E22" s="54"/>
      <c r="F22" s="118"/>
      <c r="G22" s="54"/>
      <c r="H22" s="54"/>
      <c r="I22" s="291"/>
      <c r="J22" s="292"/>
    </row>
    <row r="23" spans="1:26" s="199" customFormat="1" ht="17.25" x14ac:dyDescent="0.2">
      <c r="A23" s="232" t="s">
        <v>1</v>
      </c>
      <c r="B23" s="233"/>
      <c r="C23" s="234"/>
      <c r="D23" s="235"/>
      <c r="E23" s="236"/>
      <c r="F23" s="237"/>
      <c r="G23" s="202"/>
      <c r="H23" s="202"/>
      <c r="I23" s="238"/>
      <c r="J23" s="202"/>
    </row>
    <row r="24" spans="1:26" s="199" customFormat="1" ht="17.25" x14ac:dyDescent="0.2">
      <c r="A24" s="239" t="s">
        <v>18</v>
      </c>
      <c r="B24" s="203"/>
      <c r="C24" s="203"/>
      <c r="D24" s="240"/>
      <c r="E24" s="241"/>
      <c r="F24" s="237"/>
      <c r="G24" s="202"/>
      <c r="H24" s="202"/>
      <c r="I24" s="238"/>
      <c r="J24" s="202"/>
    </row>
    <row r="25" spans="1:26" s="10" customFormat="1" ht="13.5" customHeight="1" x14ac:dyDescent="0.2">
      <c r="A25" s="217" t="s">
        <v>33</v>
      </c>
      <c r="B25" s="218"/>
      <c r="C25" s="219"/>
      <c r="D25" s="220"/>
      <c r="E25" s="221"/>
      <c r="F25" s="118"/>
      <c r="G25" s="54"/>
      <c r="H25" s="54"/>
      <c r="I25" s="121"/>
      <c r="J25" s="54"/>
    </row>
    <row r="26" spans="1:26" s="199" customFormat="1" ht="17.25" x14ac:dyDescent="0.2">
      <c r="A26" s="192" t="s">
        <v>69</v>
      </c>
      <c r="C26" s="197" t="s">
        <v>70</v>
      </c>
      <c r="D26" s="198" t="s">
        <v>71</v>
      </c>
      <c r="E26" s="197"/>
      <c r="G26" s="200" t="s">
        <v>75</v>
      </c>
      <c r="H26" s="201" t="s">
        <v>79</v>
      </c>
      <c r="I26" s="202"/>
      <c r="J26" s="202"/>
    </row>
    <row r="27" spans="1:26" s="203" customFormat="1" ht="17.25" x14ac:dyDescent="0.2">
      <c r="A27" s="193"/>
      <c r="C27" s="193"/>
      <c r="D27" s="198" t="s">
        <v>72</v>
      </c>
      <c r="E27" s="197"/>
      <c r="F27" s="199"/>
      <c r="G27" s="201"/>
      <c r="H27" s="201" t="s">
        <v>189</v>
      </c>
      <c r="I27" s="199"/>
      <c r="J27" s="199"/>
    </row>
    <row r="28" spans="1:26" s="206" customFormat="1" ht="17.25" x14ac:dyDescent="0.2">
      <c r="A28" s="194"/>
      <c r="C28" s="194"/>
      <c r="D28" s="192" t="s">
        <v>73</v>
      </c>
      <c r="E28" s="197"/>
      <c r="F28" s="199"/>
      <c r="G28" s="192"/>
      <c r="H28" s="192" t="s">
        <v>77</v>
      </c>
      <c r="I28" s="204"/>
      <c r="J28" s="205"/>
      <c r="K28" s="199"/>
      <c r="L28" s="199"/>
      <c r="M28" s="199"/>
      <c r="N28" s="199"/>
      <c r="O28" s="199"/>
      <c r="P28" s="192"/>
      <c r="Q28" s="192"/>
      <c r="R28" s="192"/>
      <c r="S28" s="199"/>
      <c r="T28" s="199"/>
      <c r="U28" s="199"/>
      <c r="V28" s="199"/>
      <c r="W28" s="199"/>
      <c r="X28" s="199"/>
      <c r="Y28" s="201"/>
      <c r="Z28" s="201"/>
    </row>
    <row r="29" spans="1:26" s="206" customFormat="1" ht="17.25" x14ac:dyDescent="0.2">
      <c r="A29" s="192"/>
      <c r="C29" s="192"/>
      <c r="D29" s="192" t="s">
        <v>74</v>
      </c>
      <c r="E29" s="199"/>
      <c r="F29" s="199"/>
      <c r="G29" s="192"/>
      <c r="H29" s="192" t="s">
        <v>78</v>
      </c>
      <c r="I29" s="204"/>
      <c r="J29" s="205"/>
      <c r="K29" s="199"/>
      <c r="L29" s="198"/>
      <c r="M29" s="199"/>
      <c r="N29" s="199"/>
      <c r="O29" s="199"/>
      <c r="P29" s="192"/>
      <c r="Q29" s="192"/>
      <c r="R29" s="192"/>
      <c r="S29" s="198"/>
      <c r="T29" s="199"/>
      <c r="U29" s="199"/>
      <c r="V29" s="199"/>
      <c r="W29" s="197"/>
      <c r="X29" s="199"/>
      <c r="Y29" s="201"/>
      <c r="Z29" s="201"/>
    </row>
    <row r="30" spans="1:26" s="59" customFormat="1" ht="21" x14ac:dyDescent="0.2">
      <c r="A30" s="293" t="s">
        <v>105</v>
      </c>
      <c r="B30" s="56"/>
      <c r="C30" s="22"/>
      <c r="D30" s="60"/>
      <c r="E30" s="60"/>
      <c r="I30" s="58"/>
      <c r="J30" s="34"/>
    </row>
    <row r="31" spans="1:26" s="59" customFormat="1" ht="21" x14ac:dyDescent="0.2">
      <c r="A31" s="294" t="s">
        <v>106</v>
      </c>
      <c r="B31" s="56"/>
      <c r="C31" s="22"/>
      <c r="D31" s="60"/>
      <c r="E31" s="60"/>
      <c r="I31" s="58"/>
      <c r="J31" s="32"/>
    </row>
    <row r="32" spans="1:26" s="59" customFormat="1" ht="21" x14ac:dyDescent="0.2">
      <c r="A32" s="293" t="s">
        <v>107</v>
      </c>
      <c r="B32" s="18"/>
      <c r="C32" s="9"/>
      <c r="D32" s="60"/>
      <c r="E32" s="60"/>
      <c r="I32" s="58"/>
      <c r="J32" s="32"/>
    </row>
    <row r="33" spans="1:10" s="59" customFormat="1" ht="21" x14ac:dyDescent="0.2">
      <c r="A33" s="293" t="s">
        <v>108</v>
      </c>
      <c r="B33" s="18"/>
      <c r="C33" s="9"/>
      <c r="D33" s="60"/>
      <c r="E33" s="60"/>
      <c r="F33" s="40"/>
      <c r="G33" s="40"/>
      <c r="H33" s="40"/>
      <c r="I33" s="60"/>
      <c r="J33" s="34"/>
    </row>
    <row r="34" spans="1:10" ht="26.25" customHeight="1" x14ac:dyDescent="0.2">
      <c r="A34" s="18"/>
      <c r="B34" s="56"/>
      <c r="C34" s="22"/>
      <c r="D34" s="60"/>
      <c r="E34" s="60"/>
      <c r="F34" s="40"/>
      <c r="G34" s="40"/>
      <c r="H34" s="40"/>
      <c r="I34" s="60"/>
      <c r="J34" s="59"/>
    </row>
  </sheetData>
  <mergeCells count="6">
    <mergeCell ref="A7:B7"/>
    <mergeCell ref="A1:E2"/>
    <mergeCell ref="I3:J3"/>
    <mergeCell ref="A4:C4"/>
    <mergeCell ref="D6:E6"/>
    <mergeCell ref="F6:G6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DD621-5441-4C64-BA26-B423265618E2}">
  <dimension ref="A1:Z34"/>
  <sheetViews>
    <sheetView workbookViewId="0">
      <selection activeCell="K19" sqref="K19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347" t="s">
        <v>23</v>
      </c>
      <c r="B1" s="348"/>
      <c r="C1" s="348"/>
      <c r="D1" s="348"/>
      <c r="E1" s="348"/>
      <c r="F1" s="36"/>
      <c r="G1" s="36"/>
      <c r="H1" s="36"/>
      <c r="I1" s="36"/>
      <c r="J1" s="35" t="s">
        <v>24</v>
      </c>
    </row>
    <row r="2" spans="1:10" ht="23.25" customHeight="1" x14ac:dyDescent="0.3">
      <c r="A2" s="348"/>
      <c r="B2" s="348"/>
      <c r="C2" s="348"/>
      <c r="D2" s="348"/>
      <c r="E2" s="348"/>
      <c r="F2" s="36"/>
      <c r="G2" s="36"/>
      <c r="H2" s="36"/>
      <c r="I2" s="36"/>
      <c r="J2" s="35" t="s">
        <v>25</v>
      </c>
    </row>
    <row r="3" spans="1:10" s="3" customFormat="1" ht="21.75" customHeight="1" x14ac:dyDescent="0.2">
      <c r="A3" s="297" t="s">
        <v>21</v>
      </c>
      <c r="B3" s="37"/>
      <c r="C3" s="37"/>
      <c r="D3" s="37"/>
      <c r="E3" s="37"/>
      <c r="I3" s="349">
        <v>44504</v>
      </c>
      <c r="J3" s="349"/>
    </row>
    <row r="4" spans="1:10" ht="25.5" x14ac:dyDescent="0.25">
      <c r="A4" s="350" t="s">
        <v>27</v>
      </c>
      <c r="B4" s="350"/>
      <c r="C4" s="350"/>
      <c r="D4" s="58"/>
    </row>
    <row r="5" spans="1:10" s="13" customFormat="1" ht="22.5" customHeight="1" thickBot="1" x14ac:dyDescent="0.35">
      <c r="A5" s="38" t="s">
        <v>35</v>
      </c>
      <c r="B5" s="17"/>
      <c r="C5" s="17"/>
      <c r="D5" s="71" t="s">
        <v>33</v>
      </c>
      <c r="E5" s="24"/>
      <c r="F5" s="24"/>
      <c r="G5" s="24"/>
      <c r="H5" s="24"/>
      <c r="I5" s="12"/>
    </row>
    <row r="6" spans="1:10" s="6" customFormat="1" ht="19.5" thickBot="1" x14ac:dyDescent="0.2">
      <c r="A6" s="88"/>
      <c r="B6" s="30"/>
      <c r="C6" s="16"/>
      <c r="D6" s="331" t="s">
        <v>54</v>
      </c>
      <c r="E6" s="332"/>
      <c r="F6" s="331" t="s">
        <v>68</v>
      </c>
      <c r="G6" s="332"/>
      <c r="H6" s="100" t="s">
        <v>22</v>
      </c>
      <c r="I6" s="295" t="s">
        <v>8</v>
      </c>
      <c r="J6" s="112" t="s">
        <v>10</v>
      </c>
    </row>
    <row r="7" spans="1:10" s="13" customFormat="1" ht="19.5" thickBot="1" x14ac:dyDescent="0.2">
      <c r="A7" s="334" t="s">
        <v>0</v>
      </c>
      <c r="B7" s="335"/>
      <c r="C7" s="182" t="s">
        <v>4</v>
      </c>
      <c r="D7" s="296" t="s">
        <v>6</v>
      </c>
      <c r="E7" s="84" t="s">
        <v>5</v>
      </c>
      <c r="F7" s="296" t="s">
        <v>6</v>
      </c>
      <c r="G7" s="296" t="s">
        <v>5</v>
      </c>
      <c r="H7" s="84" t="s">
        <v>7</v>
      </c>
      <c r="I7" s="84" t="s">
        <v>7</v>
      </c>
      <c r="J7" s="84" t="s">
        <v>7</v>
      </c>
    </row>
    <row r="8" spans="1:10" s="10" customFormat="1" ht="18.75" x14ac:dyDescent="0.2">
      <c r="A8" s="242" t="s">
        <v>476</v>
      </c>
      <c r="B8" s="243"/>
      <c r="C8" s="244" t="s">
        <v>713</v>
      </c>
      <c r="D8" s="183">
        <v>44515</v>
      </c>
      <c r="E8" s="184">
        <v>44511</v>
      </c>
      <c r="F8" s="183">
        <v>44515</v>
      </c>
      <c r="G8" s="185">
        <v>44511</v>
      </c>
      <c r="H8" s="226">
        <v>44517</v>
      </c>
      <c r="I8" s="227">
        <f>DATE(2021,11,17+30)</f>
        <v>44547</v>
      </c>
      <c r="J8" s="144">
        <f>DATE(21,12,17+7)</f>
        <v>8029</v>
      </c>
    </row>
    <row r="9" spans="1:10" s="10" customFormat="1" ht="18.75" x14ac:dyDescent="0.2">
      <c r="A9" s="242" t="s">
        <v>650</v>
      </c>
      <c r="B9" s="243"/>
      <c r="C9" s="244" t="s">
        <v>710</v>
      </c>
      <c r="D9" s="186">
        <v>44517</v>
      </c>
      <c r="E9" s="184">
        <v>44515</v>
      </c>
      <c r="F9" s="186">
        <v>44517</v>
      </c>
      <c r="G9" s="188">
        <v>44515</v>
      </c>
      <c r="H9" s="142">
        <v>44520</v>
      </c>
      <c r="I9" s="227">
        <f>DATE(2021,11,20+30)</f>
        <v>44550</v>
      </c>
      <c r="J9" s="144">
        <f>DATE(21,12,20+7)</f>
        <v>8032</v>
      </c>
    </row>
    <row r="10" spans="1:10" s="10" customFormat="1" ht="18.75" x14ac:dyDescent="0.2">
      <c r="A10" s="242" t="s">
        <v>476</v>
      </c>
      <c r="B10" s="243"/>
      <c r="C10" s="244" t="s">
        <v>711</v>
      </c>
      <c r="D10" s="186">
        <v>44519</v>
      </c>
      <c r="E10" s="184">
        <v>44517</v>
      </c>
      <c r="F10" s="186">
        <v>44519</v>
      </c>
      <c r="G10" s="187">
        <v>44517</v>
      </c>
      <c r="H10" s="142">
        <v>44522</v>
      </c>
      <c r="I10" s="227">
        <f>DATE(2021,11,22+30)</f>
        <v>44552</v>
      </c>
      <c r="J10" s="144">
        <f>DATE(21,12,22+7)</f>
        <v>8034</v>
      </c>
    </row>
    <row r="11" spans="1:10" s="10" customFormat="1" ht="18.75" x14ac:dyDescent="0.2">
      <c r="A11" s="242" t="s">
        <v>36</v>
      </c>
      <c r="B11" s="243"/>
      <c r="C11" s="244" t="s">
        <v>714</v>
      </c>
      <c r="D11" s="186">
        <v>44522</v>
      </c>
      <c r="E11" s="184">
        <v>44518</v>
      </c>
      <c r="F11" s="186">
        <v>44522</v>
      </c>
      <c r="G11" s="187">
        <v>44518</v>
      </c>
      <c r="H11" s="142">
        <v>44524</v>
      </c>
      <c r="I11" s="227">
        <f>DATE(2021,11,24+30)</f>
        <v>44554</v>
      </c>
      <c r="J11" s="144">
        <f>DATE(21,12,24+7)</f>
        <v>8036</v>
      </c>
    </row>
    <row r="12" spans="1:10" s="10" customFormat="1" ht="18.75" x14ac:dyDescent="0.2">
      <c r="A12" s="242" t="s">
        <v>712</v>
      </c>
      <c r="B12" s="243"/>
      <c r="C12" s="244" t="s">
        <v>715</v>
      </c>
      <c r="D12" s="186">
        <v>44524</v>
      </c>
      <c r="E12" s="184">
        <v>44519</v>
      </c>
      <c r="F12" s="186">
        <v>44524</v>
      </c>
      <c r="G12" s="187">
        <v>44519</v>
      </c>
      <c r="H12" s="142">
        <v>44527</v>
      </c>
      <c r="I12" s="227">
        <f>DATE(2021,11,27+30)</f>
        <v>44557</v>
      </c>
      <c r="J12" s="144">
        <f>DATE(21,12,27+7)</f>
        <v>8039</v>
      </c>
    </row>
    <row r="13" spans="1:10" s="10" customFormat="1" ht="18.75" x14ac:dyDescent="0.2">
      <c r="A13" s="242" t="s">
        <v>650</v>
      </c>
      <c r="B13" s="243"/>
      <c r="C13" s="244" t="s">
        <v>716</v>
      </c>
      <c r="D13" s="186">
        <v>44526</v>
      </c>
      <c r="E13" s="184">
        <v>44524</v>
      </c>
      <c r="F13" s="186">
        <v>44526</v>
      </c>
      <c r="G13" s="187">
        <v>44524</v>
      </c>
      <c r="H13" s="142">
        <v>44529</v>
      </c>
      <c r="I13" s="227">
        <f>DATE(2021,11,29+30)</f>
        <v>44559</v>
      </c>
      <c r="J13" s="144">
        <f>DATE(21,12,29+7)</f>
        <v>8041</v>
      </c>
    </row>
    <row r="14" spans="1:10" s="10" customFormat="1" ht="18.75" x14ac:dyDescent="0.2">
      <c r="A14" s="242" t="s">
        <v>476</v>
      </c>
      <c r="B14" s="243"/>
      <c r="C14" s="244" t="s">
        <v>717</v>
      </c>
      <c r="D14" s="186">
        <v>44529</v>
      </c>
      <c r="E14" s="184">
        <v>44525</v>
      </c>
      <c r="F14" s="186">
        <v>44529</v>
      </c>
      <c r="G14" s="187">
        <v>44525</v>
      </c>
      <c r="H14" s="142">
        <v>44531</v>
      </c>
      <c r="I14" s="227">
        <f>DATE(2021,12,1+30)</f>
        <v>44561</v>
      </c>
      <c r="J14" s="144">
        <f>DATE(21,12,31+7)</f>
        <v>8043</v>
      </c>
    </row>
    <row r="15" spans="1:10" s="10" customFormat="1" ht="18.75" x14ac:dyDescent="0.2">
      <c r="A15" s="242" t="s">
        <v>650</v>
      </c>
      <c r="B15" s="243"/>
      <c r="C15" s="244" t="s">
        <v>718</v>
      </c>
      <c r="D15" s="186">
        <v>44531</v>
      </c>
      <c r="E15" s="184">
        <v>44529</v>
      </c>
      <c r="F15" s="186">
        <v>44531</v>
      </c>
      <c r="G15" s="187">
        <v>44529</v>
      </c>
      <c r="H15" s="142">
        <v>44534</v>
      </c>
      <c r="I15" s="227">
        <f>DATE(2021,12,4+30)</f>
        <v>44564</v>
      </c>
      <c r="J15" s="144">
        <f>DATE(22,1,3+7)</f>
        <v>8046</v>
      </c>
    </row>
    <row r="16" spans="1:10" s="10" customFormat="1" ht="18.75" x14ac:dyDescent="0.2">
      <c r="A16" s="242" t="s">
        <v>476</v>
      </c>
      <c r="B16" s="243"/>
      <c r="C16" s="244" t="s">
        <v>719</v>
      </c>
      <c r="D16" s="186">
        <v>44533</v>
      </c>
      <c r="E16" s="184">
        <v>44531</v>
      </c>
      <c r="F16" s="186">
        <v>44533</v>
      </c>
      <c r="G16" s="187">
        <v>44531</v>
      </c>
      <c r="H16" s="142">
        <v>44536</v>
      </c>
      <c r="I16" s="227">
        <f>DATE(2021,12,6+30)</f>
        <v>44566</v>
      </c>
      <c r="J16" s="144">
        <f>DATE(22,1,5+7)</f>
        <v>8048</v>
      </c>
    </row>
    <row r="17" spans="1:26" s="10" customFormat="1" ht="18.75" x14ac:dyDescent="0.2">
      <c r="A17" s="242" t="s">
        <v>650</v>
      </c>
      <c r="B17" s="243"/>
      <c r="C17" s="244" t="s">
        <v>720</v>
      </c>
      <c r="D17" s="186">
        <v>44536</v>
      </c>
      <c r="E17" s="184">
        <v>44532</v>
      </c>
      <c r="F17" s="186">
        <v>44536</v>
      </c>
      <c r="G17" s="187">
        <v>44532</v>
      </c>
      <c r="H17" s="142">
        <v>44538</v>
      </c>
      <c r="I17" s="227">
        <f>DATE(2021,12,8+30)</f>
        <v>44568</v>
      </c>
      <c r="J17" s="144">
        <f>DATE(22,1,7+7)</f>
        <v>8050</v>
      </c>
    </row>
    <row r="18" spans="1:26" s="10" customFormat="1" ht="18.75" x14ac:dyDescent="0.2">
      <c r="A18" s="242" t="s">
        <v>476</v>
      </c>
      <c r="B18" s="243"/>
      <c r="C18" s="244" t="s">
        <v>721</v>
      </c>
      <c r="D18" s="186">
        <v>44538</v>
      </c>
      <c r="E18" s="184">
        <v>44536</v>
      </c>
      <c r="F18" s="186">
        <v>44538</v>
      </c>
      <c r="G18" s="187">
        <v>44536</v>
      </c>
      <c r="H18" s="142">
        <v>44541</v>
      </c>
      <c r="I18" s="227">
        <f>DATE(2021,12,11+30)</f>
        <v>44571</v>
      </c>
      <c r="J18" s="144">
        <f>DATE(22,1,10+7)</f>
        <v>8053</v>
      </c>
    </row>
    <row r="19" spans="1:26" s="10" customFormat="1" ht="18.75" x14ac:dyDescent="0.2">
      <c r="A19" s="242" t="s">
        <v>650</v>
      </c>
      <c r="B19" s="243"/>
      <c r="C19" s="244" t="s">
        <v>722</v>
      </c>
      <c r="D19" s="186">
        <v>44540</v>
      </c>
      <c r="E19" s="184">
        <v>44538</v>
      </c>
      <c r="F19" s="186">
        <v>44540</v>
      </c>
      <c r="G19" s="187">
        <v>44538</v>
      </c>
      <c r="H19" s="142">
        <v>44543</v>
      </c>
      <c r="I19" s="227">
        <f>DATE(2021,12,13+30)</f>
        <v>44573</v>
      </c>
      <c r="J19" s="144">
        <f>DATE(22,1,12+7)</f>
        <v>8055</v>
      </c>
    </row>
    <row r="20" spans="1:26" s="10" customFormat="1" ht="18.75" x14ac:dyDescent="0.2">
      <c r="A20" s="242"/>
      <c r="B20" s="243"/>
      <c r="C20" s="244"/>
      <c r="D20" s="186"/>
      <c r="E20" s="184"/>
      <c r="F20" s="186"/>
      <c r="G20" s="187"/>
      <c r="H20" s="142"/>
      <c r="I20" s="227"/>
      <c r="J20" s="144"/>
    </row>
    <row r="21" spans="1:26" s="10" customFormat="1" ht="18.75" x14ac:dyDescent="0.2">
      <c r="A21" s="242"/>
      <c r="B21" s="243"/>
      <c r="C21" s="244"/>
      <c r="D21" s="186"/>
      <c r="E21" s="184"/>
      <c r="F21" s="186"/>
      <c r="G21" s="187"/>
      <c r="H21" s="142"/>
      <c r="I21" s="227"/>
      <c r="J21" s="144"/>
    </row>
    <row r="22" spans="1:26" ht="6" customHeight="1" x14ac:dyDescent="0.2">
      <c r="A22" s="67"/>
      <c r="B22" s="18"/>
      <c r="C22" s="9"/>
      <c r="D22" s="118"/>
      <c r="E22" s="54"/>
      <c r="F22" s="118"/>
      <c r="G22" s="54"/>
      <c r="H22" s="54"/>
      <c r="I22" s="291"/>
      <c r="J22" s="292"/>
    </row>
    <row r="23" spans="1:26" s="199" customFormat="1" ht="17.25" x14ac:dyDescent="0.2">
      <c r="A23" s="232" t="s">
        <v>1</v>
      </c>
      <c r="B23" s="233"/>
      <c r="C23" s="234"/>
      <c r="D23" s="235"/>
      <c r="E23" s="236"/>
      <c r="F23" s="237"/>
      <c r="G23" s="202"/>
      <c r="H23" s="202"/>
      <c r="I23" s="238"/>
      <c r="J23" s="202"/>
    </row>
    <row r="24" spans="1:26" s="199" customFormat="1" ht="17.25" x14ac:dyDescent="0.2">
      <c r="A24" s="239" t="s">
        <v>18</v>
      </c>
      <c r="B24" s="203"/>
      <c r="C24" s="203"/>
      <c r="D24" s="240"/>
      <c r="E24" s="241"/>
      <c r="F24" s="237"/>
      <c r="G24" s="202"/>
      <c r="H24" s="202"/>
      <c r="I24" s="238"/>
      <c r="J24" s="202"/>
    </row>
    <row r="25" spans="1:26" s="10" customFormat="1" ht="13.5" customHeight="1" x14ac:dyDescent="0.2">
      <c r="A25" s="217" t="s">
        <v>33</v>
      </c>
      <c r="B25" s="218"/>
      <c r="C25" s="219"/>
      <c r="D25" s="220"/>
      <c r="E25" s="221"/>
      <c r="F25" s="118"/>
      <c r="G25" s="54"/>
      <c r="H25" s="54"/>
      <c r="I25" s="121"/>
      <c r="J25" s="54"/>
    </row>
    <row r="26" spans="1:26" s="199" customFormat="1" ht="17.25" x14ac:dyDescent="0.2">
      <c r="A26" s="192" t="s">
        <v>69</v>
      </c>
      <c r="C26" s="197" t="s">
        <v>70</v>
      </c>
      <c r="D26" s="198" t="s">
        <v>71</v>
      </c>
      <c r="E26" s="197"/>
      <c r="G26" s="200" t="s">
        <v>75</v>
      </c>
      <c r="H26" s="201" t="s">
        <v>79</v>
      </c>
      <c r="I26" s="202"/>
      <c r="J26" s="202"/>
    </row>
    <row r="27" spans="1:26" s="203" customFormat="1" ht="17.25" x14ac:dyDescent="0.2">
      <c r="A27" s="193"/>
      <c r="C27" s="193"/>
      <c r="D27" s="198" t="s">
        <v>72</v>
      </c>
      <c r="E27" s="197"/>
      <c r="F27" s="199"/>
      <c r="G27" s="201"/>
      <c r="H27" s="201" t="s">
        <v>189</v>
      </c>
      <c r="I27" s="199"/>
      <c r="J27" s="199"/>
    </row>
    <row r="28" spans="1:26" s="206" customFormat="1" ht="17.25" x14ac:dyDescent="0.2">
      <c r="A28" s="194"/>
      <c r="C28" s="194"/>
      <c r="D28" s="192" t="s">
        <v>73</v>
      </c>
      <c r="E28" s="197"/>
      <c r="F28" s="199"/>
      <c r="G28" s="192"/>
      <c r="H28" s="192" t="s">
        <v>77</v>
      </c>
      <c r="I28" s="204"/>
      <c r="J28" s="205"/>
      <c r="K28" s="199"/>
      <c r="L28" s="199"/>
      <c r="M28" s="199"/>
      <c r="N28" s="199"/>
      <c r="O28" s="199"/>
      <c r="P28" s="192"/>
      <c r="Q28" s="192"/>
      <c r="R28" s="192"/>
      <c r="S28" s="199"/>
      <c r="T28" s="199"/>
      <c r="U28" s="199"/>
      <c r="V28" s="199"/>
      <c r="W28" s="199"/>
      <c r="X28" s="199"/>
      <c r="Y28" s="201"/>
      <c r="Z28" s="201"/>
    </row>
    <row r="29" spans="1:26" s="206" customFormat="1" ht="17.25" x14ac:dyDescent="0.2">
      <c r="A29" s="192"/>
      <c r="C29" s="192"/>
      <c r="D29" s="192" t="s">
        <v>74</v>
      </c>
      <c r="E29" s="199"/>
      <c r="F29" s="199"/>
      <c r="G29" s="192"/>
      <c r="H29" s="192" t="s">
        <v>78</v>
      </c>
      <c r="I29" s="204"/>
      <c r="J29" s="205"/>
      <c r="K29" s="199"/>
      <c r="L29" s="198"/>
      <c r="M29" s="199"/>
      <c r="N29" s="199"/>
      <c r="O29" s="199"/>
      <c r="P29" s="192"/>
      <c r="Q29" s="192"/>
      <c r="R29" s="192"/>
      <c r="S29" s="198"/>
      <c r="T29" s="199"/>
      <c r="U29" s="199"/>
      <c r="V29" s="199"/>
      <c r="W29" s="197"/>
      <c r="X29" s="199"/>
      <c r="Y29" s="201"/>
      <c r="Z29" s="201"/>
    </row>
    <row r="30" spans="1:26" s="59" customFormat="1" ht="21" x14ac:dyDescent="0.2">
      <c r="A30" s="293" t="s">
        <v>105</v>
      </c>
      <c r="B30" s="56"/>
      <c r="C30" s="22"/>
      <c r="D30" s="60"/>
      <c r="E30" s="60"/>
      <c r="I30" s="58"/>
      <c r="J30" s="34"/>
    </row>
    <row r="31" spans="1:26" s="59" customFormat="1" ht="21" x14ac:dyDescent="0.2">
      <c r="A31" s="294" t="s">
        <v>106</v>
      </c>
      <c r="B31" s="56"/>
      <c r="C31" s="22"/>
      <c r="D31" s="60"/>
      <c r="E31" s="60"/>
      <c r="I31" s="58"/>
      <c r="J31" s="32"/>
    </row>
    <row r="32" spans="1:26" s="59" customFormat="1" ht="21" x14ac:dyDescent="0.2">
      <c r="A32" s="293" t="s">
        <v>107</v>
      </c>
      <c r="B32" s="18"/>
      <c r="C32" s="9"/>
      <c r="D32" s="60"/>
      <c r="E32" s="60"/>
      <c r="I32" s="58"/>
      <c r="J32" s="32"/>
    </row>
    <row r="33" spans="1:10" s="59" customFormat="1" ht="21" x14ac:dyDescent="0.2">
      <c r="A33" s="293" t="s">
        <v>108</v>
      </c>
      <c r="B33" s="18"/>
      <c r="C33" s="9"/>
      <c r="D33" s="60"/>
      <c r="E33" s="60"/>
      <c r="F33" s="40"/>
      <c r="G33" s="40"/>
      <c r="H33" s="40"/>
      <c r="I33" s="60"/>
      <c r="J33" s="34"/>
    </row>
    <row r="34" spans="1:10" ht="26.25" customHeight="1" x14ac:dyDescent="0.2">
      <c r="A34" s="18"/>
      <c r="B34" s="56"/>
      <c r="C34" s="22"/>
      <c r="D34" s="60"/>
      <c r="E34" s="60"/>
      <c r="F34" s="40"/>
      <c r="G34" s="40"/>
      <c r="H34" s="40"/>
      <c r="I34" s="60"/>
      <c r="J34" s="59"/>
    </row>
  </sheetData>
  <mergeCells count="6">
    <mergeCell ref="A7:B7"/>
    <mergeCell ref="A1:E2"/>
    <mergeCell ref="I3:J3"/>
    <mergeCell ref="A4:C4"/>
    <mergeCell ref="D6:E6"/>
    <mergeCell ref="F6:G6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4EFE3-BFB1-4D6E-B508-825F56FF15AF}">
  <dimension ref="A1:Z36"/>
  <sheetViews>
    <sheetView workbookViewId="0">
      <selection activeCell="K14" sqref="K14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347" t="s">
        <v>23</v>
      </c>
      <c r="B1" s="348"/>
      <c r="C1" s="348"/>
      <c r="D1" s="348"/>
      <c r="E1" s="348"/>
      <c r="F1" s="36"/>
      <c r="G1" s="36"/>
      <c r="H1" s="36"/>
      <c r="I1" s="36"/>
      <c r="J1" s="35" t="s">
        <v>24</v>
      </c>
    </row>
    <row r="2" spans="1:10" ht="23.25" customHeight="1" x14ac:dyDescent="0.3">
      <c r="A2" s="348"/>
      <c r="B2" s="348"/>
      <c r="C2" s="348"/>
      <c r="D2" s="348"/>
      <c r="E2" s="348"/>
      <c r="F2" s="36"/>
      <c r="G2" s="36"/>
      <c r="H2" s="36"/>
      <c r="I2" s="36"/>
      <c r="J2" s="35" t="s">
        <v>25</v>
      </c>
    </row>
    <row r="3" spans="1:10" s="3" customFormat="1" ht="21.75" customHeight="1" x14ac:dyDescent="0.2">
      <c r="A3" s="297" t="s">
        <v>21</v>
      </c>
      <c r="B3" s="37"/>
      <c r="C3" s="37"/>
      <c r="D3" s="37"/>
      <c r="E3" s="37"/>
      <c r="I3" s="349">
        <v>44537</v>
      </c>
      <c r="J3" s="349"/>
    </row>
    <row r="4" spans="1:10" ht="25.5" x14ac:dyDescent="0.25">
      <c r="A4" s="300" t="s">
        <v>724</v>
      </c>
      <c r="B4" s="300"/>
      <c r="C4" s="300"/>
      <c r="D4" s="58"/>
    </row>
    <row r="5" spans="1:10" s="13" customFormat="1" ht="5.25" customHeight="1" thickBot="1" x14ac:dyDescent="0.35">
      <c r="A5" s="38"/>
      <c r="B5" s="17"/>
      <c r="C5" s="17"/>
      <c r="D5" s="71" t="s">
        <v>33</v>
      </c>
      <c r="E5" s="24"/>
      <c r="F5" s="24"/>
      <c r="G5" s="24"/>
      <c r="H5" s="24"/>
      <c r="I5" s="12"/>
    </row>
    <row r="6" spans="1:10" s="6" customFormat="1" ht="19.5" thickBot="1" x14ac:dyDescent="0.2">
      <c r="A6" s="88"/>
      <c r="B6" s="30"/>
      <c r="C6" s="16"/>
      <c r="D6" s="331" t="s">
        <v>54</v>
      </c>
      <c r="E6" s="332"/>
      <c r="F6" s="331" t="s">
        <v>68</v>
      </c>
      <c r="G6" s="332"/>
      <c r="H6" s="100" t="s">
        <v>22</v>
      </c>
      <c r="I6" s="298" t="s">
        <v>8</v>
      </c>
      <c r="J6" s="112" t="s">
        <v>10</v>
      </c>
    </row>
    <row r="7" spans="1:10" s="13" customFormat="1" ht="19.5" thickBot="1" x14ac:dyDescent="0.2">
      <c r="A7" s="334" t="s">
        <v>0</v>
      </c>
      <c r="B7" s="335"/>
      <c r="C7" s="182" t="s">
        <v>4</v>
      </c>
      <c r="D7" s="299" t="s">
        <v>6</v>
      </c>
      <c r="E7" s="84" t="s">
        <v>5</v>
      </c>
      <c r="F7" s="299" t="s">
        <v>6</v>
      </c>
      <c r="G7" s="299" t="s">
        <v>5</v>
      </c>
      <c r="H7" s="84" t="s">
        <v>7</v>
      </c>
      <c r="I7" s="84" t="s">
        <v>7</v>
      </c>
      <c r="J7" s="84" t="s">
        <v>7</v>
      </c>
    </row>
    <row r="8" spans="1:10" s="10" customFormat="1" ht="18.75" x14ac:dyDescent="0.2">
      <c r="A8" s="242" t="s">
        <v>476</v>
      </c>
      <c r="B8" s="243"/>
      <c r="C8" s="244" t="s">
        <v>725</v>
      </c>
      <c r="D8" s="183">
        <v>44543</v>
      </c>
      <c r="E8" s="184">
        <v>44539</v>
      </c>
      <c r="F8" s="183">
        <v>44543</v>
      </c>
      <c r="G8" s="185">
        <v>44539</v>
      </c>
      <c r="H8" s="226">
        <v>44545</v>
      </c>
      <c r="I8" s="227">
        <f>H8+30</f>
        <v>44575</v>
      </c>
      <c r="J8" s="144">
        <f>I8+7</f>
        <v>44582</v>
      </c>
    </row>
    <row r="9" spans="1:10" s="10" customFormat="1" ht="18.75" x14ac:dyDescent="0.2">
      <c r="A9" s="242" t="s">
        <v>650</v>
      </c>
      <c r="B9" s="243"/>
      <c r="C9" s="244" t="s">
        <v>726</v>
      </c>
      <c r="D9" s="186">
        <v>44545</v>
      </c>
      <c r="E9" s="184">
        <v>44543</v>
      </c>
      <c r="F9" s="186">
        <v>44545</v>
      </c>
      <c r="G9" s="188">
        <v>44543</v>
      </c>
      <c r="H9" s="142">
        <v>44548</v>
      </c>
      <c r="I9" s="227">
        <f>H9+30</f>
        <v>44578</v>
      </c>
      <c r="J9" s="144">
        <f t="shared" ref="J9:J23" si="0">I9+7</f>
        <v>44585</v>
      </c>
    </row>
    <row r="10" spans="1:10" s="10" customFormat="1" ht="18.75" x14ac:dyDescent="0.2">
      <c r="A10" s="242" t="s">
        <v>476</v>
      </c>
      <c r="B10" s="243"/>
      <c r="C10" s="244" t="s">
        <v>727</v>
      </c>
      <c r="D10" s="186">
        <v>44547</v>
      </c>
      <c r="E10" s="184">
        <v>44545</v>
      </c>
      <c r="F10" s="186">
        <v>44547</v>
      </c>
      <c r="G10" s="187">
        <v>44545</v>
      </c>
      <c r="H10" s="142">
        <v>44550</v>
      </c>
      <c r="I10" s="227">
        <f t="shared" ref="I10:I23" si="1">H10+30</f>
        <v>44580</v>
      </c>
      <c r="J10" s="144">
        <f t="shared" si="0"/>
        <v>44587</v>
      </c>
    </row>
    <row r="11" spans="1:10" s="10" customFormat="1" ht="18.75" x14ac:dyDescent="0.2">
      <c r="A11" s="242" t="s">
        <v>650</v>
      </c>
      <c r="B11" s="243"/>
      <c r="C11" s="244" t="s">
        <v>728</v>
      </c>
      <c r="D11" s="186">
        <v>44550</v>
      </c>
      <c r="E11" s="184">
        <v>44546</v>
      </c>
      <c r="F11" s="186">
        <v>44550</v>
      </c>
      <c r="G11" s="187">
        <v>44546</v>
      </c>
      <c r="H11" s="142">
        <v>44552</v>
      </c>
      <c r="I11" s="227">
        <f t="shared" si="1"/>
        <v>44582</v>
      </c>
      <c r="J11" s="144">
        <f t="shared" si="0"/>
        <v>44589</v>
      </c>
    </row>
    <row r="12" spans="1:10" s="10" customFormat="1" ht="18.75" x14ac:dyDescent="0.2">
      <c r="A12" s="242" t="s">
        <v>476</v>
      </c>
      <c r="B12" s="243"/>
      <c r="C12" s="244" t="s">
        <v>729</v>
      </c>
      <c r="D12" s="186">
        <v>44552</v>
      </c>
      <c r="E12" s="184">
        <v>44550</v>
      </c>
      <c r="F12" s="186">
        <v>44552</v>
      </c>
      <c r="G12" s="187">
        <v>44550</v>
      </c>
      <c r="H12" s="142">
        <v>44555</v>
      </c>
      <c r="I12" s="227">
        <f t="shared" si="1"/>
        <v>44585</v>
      </c>
      <c r="J12" s="144">
        <f t="shared" si="0"/>
        <v>44592</v>
      </c>
    </row>
    <row r="13" spans="1:10" s="10" customFormat="1" ht="18.75" x14ac:dyDescent="0.2">
      <c r="A13" s="242" t="s">
        <v>650</v>
      </c>
      <c r="B13" s="243"/>
      <c r="C13" s="244" t="s">
        <v>730</v>
      </c>
      <c r="D13" s="186">
        <v>44554</v>
      </c>
      <c r="E13" s="184">
        <v>44552</v>
      </c>
      <c r="F13" s="186">
        <v>44554</v>
      </c>
      <c r="G13" s="187">
        <v>44552</v>
      </c>
      <c r="H13" s="142">
        <v>44557</v>
      </c>
      <c r="I13" s="227">
        <f t="shared" si="1"/>
        <v>44587</v>
      </c>
      <c r="J13" s="144">
        <f t="shared" si="0"/>
        <v>44594</v>
      </c>
    </row>
    <row r="14" spans="1:10" s="10" customFormat="1" ht="18.75" x14ac:dyDescent="0.2">
      <c r="A14" s="242" t="s">
        <v>476</v>
      </c>
      <c r="B14" s="243"/>
      <c r="C14" s="244" t="s">
        <v>731</v>
      </c>
      <c r="D14" s="186">
        <v>44557</v>
      </c>
      <c r="E14" s="184">
        <v>44553</v>
      </c>
      <c r="F14" s="186">
        <v>44557</v>
      </c>
      <c r="G14" s="187">
        <v>44553</v>
      </c>
      <c r="H14" s="142">
        <v>44559</v>
      </c>
      <c r="I14" s="227">
        <f t="shared" si="1"/>
        <v>44589</v>
      </c>
      <c r="J14" s="144">
        <f t="shared" si="0"/>
        <v>44596</v>
      </c>
    </row>
    <row r="15" spans="1:10" s="10" customFormat="1" ht="18.75" x14ac:dyDescent="0.2">
      <c r="A15" s="242" t="s">
        <v>650</v>
      </c>
      <c r="B15" s="243"/>
      <c r="C15" s="244" t="s">
        <v>732</v>
      </c>
      <c r="D15" s="186">
        <v>44559</v>
      </c>
      <c r="E15" s="184">
        <v>44557</v>
      </c>
      <c r="F15" s="186">
        <v>44559</v>
      </c>
      <c r="G15" s="187">
        <v>44557</v>
      </c>
      <c r="H15" s="142">
        <v>44197</v>
      </c>
      <c r="I15" s="227">
        <f t="shared" si="1"/>
        <v>44227</v>
      </c>
      <c r="J15" s="144">
        <f t="shared" si="0"/>
        <v>44234</v>
      </c>
    </row>
    <row r="16" spans="1:10" s="10" customFormat="1" ht="18.75" x14ac:dyDescent="0.2">
      <c r="A16" s="242" t="s">
        <v>326</v>
      </c>
      <c r="B16" s="243"/>
      <c r="C16" s="244" t="s">
        <v>733</v>
      </c>
      <c r="D16" s="186" t="s">
        <v>733</v>
      </c>
      <c r="E16" s="184" t="s">
        <v>733</v>
      </c>
      <c r="F16" s="184" t="s">
        <v>733</v>
      </c>
      <c r="G16" s="184" t="s">
        <v>733</v>
      </c>
      <c r="H16" s="184" t="s">
        <v>733</v>
      </c>
      <c r="I16" s="184" t="s">
        <v>733</v>
      </c>
      <c r="J16" s="311" t="s">
        <v>733</v>
      </c>
    </row>
    <row r="17" spans="1:26" s="10" customFormat="1" ht="18.75" x14ac:dyDescent="0.2">
      <c r="A17" s="242" t="s">
        <v>650</v>
      </c>
      <c r="B17" s="243"/>
      <c r="C17" s="244" t="s">
        <v>734</v>
      </c>
      <c r="D17" s="186">
        <v>44203</v>
      </c>
      <c r="E17" s="184">
        <v>44201</v>
      </c>
      <c r="F17" s="186">
        <v>44203</v>
      </c>
      <c r="G17" s="187">
        <v>44201</v>
      </c>
      <c r="H17" s="142">
        <v>44206</v>
      </c>
      <c r="I17" s="227">
        <f t="shared" si="1"/>
        <v>44236</v>
      </c>
      <c r="J17" s="144">
        <f t="shared" si="0"/>
        <v>44243</v>
      </c>
    </row>
    <row r="18" spans="1:26" s="10" customFormat="1" ht="18.75" x14ac:dyDescent="0.2">
      <c r="A18" s="242" t="s">
        <v>476</v>
      </c>
      <c r="B18" s="243"/>
      <c r="C18" s="244" t="s">
        <v>735</v>
      </c>
      <c r="D18" s="186">
        <v>44206</v>
      </c>
      <c r="E18" s="184">
        <v>44202</v>
      </c>
      <c r="F18" s="186">
        <v>44206</v>
      </c>
      <c r="G18" s="187">
        <v>44202</v>
      </c>
      <c r="H18" s="142">
        <v>44208</v>
      </c>
      <c r="I18" s="227">
        <f t="shared" si="1"/>
        <v>44238</v>
      </c>
      <c r="J18" s="144">
        <f t="shared" si="0"/>
        <v>44245</v>
      </c>
    </row>
    <row r="19" spans="1:26" s="10" customFormat="1" ht="18.75" x14ac:dyDescent="0.2">
      <c r="A19" s="242" t="s">
        <v>650</v>
      </c>
      <c r="B19" s="243"/>
      <c r="C19" s="244" t="s">
        <v>736</v>
      </c>
      <c r="D19" s="186">
        <v>44208</v>
      </c>
      <c r="E19" s="184">
        <v>44203</v>
      </c>
      <c r="F19" s="186">
        <v>44208</v>
      </c>
      <c r="G19" s="187">
        <v>44203</v>
      </c>
      <c r="H19" s="142">
        <v>44211</v>
      </c>
      <c r="I19" s="227">
        <f t="shared" si="1"/>
        <v>44241</v>
      </c>
      <c r="J19" s="144">
        <f t="shared" si="0"/>
        <v>44248</v>
      </c>
    </row>
    <row r="20" spans="1:26" s="10" customFormat="1" ht="18.75" x14ac:dyDescent="0.2">
      <c r="A20" s="242" t="s">
        <v>476</v>
      </c>
      <c r="B20" s="243"/>
      <c r="C20" s="244" t="s">
        <v>737</v>
      </c>
      <c r="D20" s="186">
        <v>44210</v>
      </c>
      <c r="E20" s="184">
        <v>44208</v>
      </c>
      <c r="F20" s="186">
        <v>44210</v>
      </c>
      <c r="G20" s="187">
        <v>44208</v>
      </c>
      <c r="H20" s="142">
        <v>44213</v>
      </c>
      <c r="I20" s="227">
        <f t="shared" si="1"/>
        <v>44243</v>
      </c>
      <c r="J20" s="144">
        <f t="shared" si="0"/>
        <v>44250</v>
      </c>
    </row>
    <row r="21" spans="1:26" s="10" customFormat="1" ht="18.75" x14ac:dyDescent="0.2">
      <c r="A21" s="242" t="s">
        <v>650</v>
      </c>
      <c r="B21" s="243"/>
      <c r="C21" s="244" t="s">
        <v>738</v>
      </c>
      <c r="D21" s="186">
        <v>44213</v>
      </c>
      <c r="E21" s="184">
        <v>44209</v>
      </c>
      <c r="F21" s="186">
        <v>44213</v>
      </c>
      <c r="G21" s="187">
        <v>44209</v>
      </c>
      <c r="H21" s="142">
        <v>44215</v>
      </c>
      <c r="I21" s="227">
        <f t="shared" si="1"/>
        <v>44245</v>
      </c>
      <c r="J21" s="144">
        <f t="shared" si="0"/>
        <v>44252</v>
      </c>
    </row>
    <row r="22" spans="1:26" s="10" customFormat="1" ht="18.75" x14ac:dyDescent="0.2">
      <c r="A22" s="242" t="s">
        <v>476</v>
      </c>
      <c r="B22" s="243"/>
      <c r="C22" s="244" t="s">
        <v>739</v>
      </c>
      <c r="D22" s="186">
        <v>44215</v>
      </c>
      <c r="E22" s="184">
        <v>44213</v>
      </c>
      <c r="F22" s="186">
        <v>44215</v>
      </c>
      <c r="G22" s="187">
        <v>44213</v>
      </c>
      <c r="H22" s="142">
        <v>44218</v>
      </c>
      <c r="I22" s="227">
        <f t="shared" si="1"/>
        <v>44248</v>
      </c>
      <c r="J22" s="144">
        <f t="shared" si="0"/>
        <v>44255</v>
      </c>
    </row>
    <row r="23" spans="1:26" s="10" customFormat="1" ht="18.75" x14ac:dyDescent="0.2">
      <c r="A23" s="242" t="s">
        <v>650</v>
      </c>
      <c r="B23" s="243"/>
      <c r="C23" s="244" t="s">
        <v>740</v>
      </c>
      <c r="D23" s="186">
        <v>44217</v>
      </c>
      <c r="E23" s="184">
        <v>44215</v>
      </c>
      <c r="F23" s="186">
        <v>44217</v>
      </c>
      <c r="G23" s="187">
        <v>44215</v>
      </c>
      <c r="H23" s="142">
        <v>44220</v>
      </c>
      <c r="I23" s="227">
        <f t="shared" si="1"/>
        <v>44250</v>
      </c>
      <c r="J23" s="144">
        <f t="shared" si="0"/>
        <v>44257</v>
      </c>
    </row>
    <row r="24" spans="1:26" s="10" customFormat="1" ht="18.75" x14ac:dyDescent="0.2">
      <c r="A24" s="242"/>
      <c r="B24" s="243"/>
      <c r="C24" s="244"/>
      <c r="D24" s="186"/>
      <c r="E24" s="184"/>
      <c r="F24" s="186"/>
      <c r="G24" s="187"/>
      <c r="H24" s="142"/>
      <c r="I24" s="227"/>
      <c r="J24" s="144"/>
    </row>
    <row r="25" spans="1:26" ht="6" customHeight="1" x14ac:dyDescent="0.2">
      <c r="A25" s="67"/>
      <c r="B25" s="18"/>
      <c r="C25" s="9"/>
      <c r="D25" s="118"/>
      <c r="E25" s="54"/>
      <c r="F25" s="118"/>
      <c r="G25" s="54"/>
      <c r="H25" s="54"/>
      <c r="I25" s="291"/>
      <c r="J25" s="292"/>
    </row>
    <row r="26" spans="1:26" s="199" customFormat="1" ht="17.25" x14ac:dyDescent="0.2">
      <c r="A26" s="301" t="s">
        <v>723</v>
      </c>
      <c r="B26" s="302"/>
      <c r="C26" s="302"/>
      <c r="D26" s="303"/>
      <c r="E26" s="304"/>
      <c r="F26" s="237"/>
      <c r="G26" s="202"/>
      <c r="H26" s="202"/>
      <c r="I26" s="238"/>
      <c r="J26" s="202"/>
    </row>
    <row r="27" spans="1:26" s="199" customFormat="1" ht="6.75" customHeight="1" x14ac:dyDescent="0.2">
      <c r="A27" s="307"/>
      <c r="B27" s="203"/>
      <c r="C27" s="203"/>
      <c r="D27" s="240"/>
      <c r="E27" s="240"/>
      <c r="F27" s="237"/>
      <c r="G27" s="202"/>
      <c r="H27" s="202"/>
      <c r="I27" s="238"/>
      <c r="J27" s="202"/>
    </row>
    <row r="28" spans="1:26" s="199" customFormat="1" ht="17.25" x14ac:dyDescent="0.2">
      <c r="A28" s="192" t="s">
        <v>69</v>
      </c>
      <c r="C28" s="306" t="s">
        <v>70</v>
      </c>
      <c r="D28" s="198" t="s">
        <v>71</v>
      </c>
      <c r="E28" s="197"/>
      <c r="G28" s="305" t="s">
        <v>75</v>
      </c>
      <c r="H28" s="201" t="s">
        <v>79</v>
      </c>
      <c r="I28" s="202"/>
      <c r="J28" s="202"/>
    </row>
    <row r="29" spans="1:26" s="203" customFormat="1" ht="17.25" x14ac:dyDescent="0.2">
      <c r="A29" s="193"/>
      <c r="C29" s="193"/>
      <c r="D29" s="198" t="s">
        <v>72</v>
      </c>
      <c r="E29" s="197"/>
      <c r="F29" s="199"/>
      <c r="G29" s="201"/>
      <c r="H29" s="201" t="s">
        <v>189</v>
      </c>
      <c r="I29" s="199"/>
      <c r="J29" s="199"/>
    </row>
    <row r="30" spans="1:26" s="206" customFormat="1" ht="17.25" x14ac:dyDescent="0.2">
      <c r="A30" s="194"/>
      <c r="C30" s="194"/>
      <c r="D30" s="192" t="s">
        <v>73</v>
      </c>
      <c r="E30" s="197"/>
      <c r="F30" s="199"/>
      <c r="G30" s="192"/>
      <c r="H30" s="192" t="s">
        <v>77</v>
      </c>
      <c r="I30" s="204"/>
      <c r="J30" s="205"/>
      <c r="K30" s="199"/>
      <c r="L30" s="199"/>
      <c r="M30" s="199"/>
      <c r="N30" s="199"/>
      <c r="O30" s="199"/>
      <c r="P30" s="192"/>
      <c r="Q30" s="192"/>
      <c r="R30" s="192"/>
      <c r="S30" s="199"/>
      <c r="T30" s="199"/>
      <c r="U30" s="199"/>
      <c r="V30" s="199"/>
      <c r="W30" s="199"/>
      <c r="X30" s="199"/>
      <c r="Y30" s="201"/>
      <c r="Z30" s="201"/>
    </row>
    <row r="31" spans="1:26" s="206" customFormat="1" ht="17.25" x14ac:dyDescent="0.2">
      <c r="A31" s="192"/>
      <c r="C31" s="192"/>
      <c r="D31" s="192" t="s">
        <v>74</v>
      </c>
      <c r="E31" s="199"/>
      <c r="F31" s="199"/>
      <c r="G31" s="192"/>
      <c r="H31" s="192" t="s">
        <v>78</v>
      </c>
      <c r="I31" s="204"/>
      <c r="J31" s="205"/>
      <c r="K31" s="199"/>
      <c r="L31" s="198"/>
      <c r="M31" s="199"/>
      <c r="N31" s="199"/>
      <c r="O31" s="199"/>
      <c r="P31" s="192"/>
      <c r="Q31" s="192"/>
      <c r="R31" s="192"/>
      <c r="S31" s="198"/>
      <c r="T31" s="199"/>
      <c r="U31" s="199"/>
      <c r="V31" s="199"/>
      <c r="W31" s="197"/>
      <c r="X31" s="199"/>
      <c r="Y31" s="201"/>
      <c r="Z31" s="201"/>
    </row>
    <row r="32" spans="1:26" s="59" customFormat="1" ht="21" x14ac:dyDescent="0.2">
      <c r="A32" s="293" t="s">
        <v>105</v>
      </c>
      <c r="B32" s="56"/>
      <c r="C32" s="22"/>
      <c r="D32" s="60"/>
      <c r="E32" s="60"/>
      <c r="I32" s="58"/>
      <c r="J32" s="34"/>
    </row>
    <row r="33" spans="1:10" s="59" customFormat="1" ht="21" x14ac:dyDescent="0.2">
      <c r="A33" s="294" t="s">
        <v>106</v>
      </c>
      <c r="B33" s="56"/>
      <c r="C33" s="22"/>
      <c r="D33" s="60"/>
      <c r="E33" s="60"/>
      <c r="I33" s="58"/>
      <c r="J33" s="32"/>
    </row>
    <row r="34" spans="1:10" s="59" customFormat="1" ht="21" x14ac:dyDescent="0.2">
      <c r="A34" s="293" t="s">
        <v>107</v>
      </c>
      <c r="B34" s="18"/>
      <c r="C34" s="9"/>
      <c r="D34" s="60"/>
      <c r="E34" s="60"/>
      <c r="I34" s="58"/>
      <c r="J34" s="32"/>
    </row>
    <row r="35" spans="1:10" s="59" customFormat="1" ht="21" x14ac:dyDescent="0.2">
      <c r="A35" s="293" t="s">
        <v>108</v>
      </c>
      <c r="B35" s="18"/>
      <c r="C35" s="9"/>
      <c r="D35" s="60"/>
      <c r="E35" s="60"/>
      <c r="F35" s="40"/>
      <c r="G35" s="40"/>
      <c r="H35" s="40"/>
      <c r="I35" s="60"/>
      <c r="J35" s="34"/>
    </row>
    <row r="36" spans="1:10" ht="26.25" customHeight="1" x14ac:dyDescent="0.2">
      <c r="A36" s="18"/>
      <c r="B36" s="56"/>
      <c r="C36" s="22"/>
      <c r="D36" s="60"/>
      <c r="E36" s="60"/>
      <c r="F36" s="40"/>
      <c r="G36" s="40"/>
      <c r="H36" s="40"/>
      <c r="I36" s="60"/>
      <c r="J36" s="59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2791A-B586-4880-A026-B59CCEA5B1BE}">
  <dimension ref="A1:Z36"/>
  <sheetViews>
    <sheetView topLeftCell="A16" workbookViewId="0">
      <selection activeCell="L8" sqref="L8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347" t="s">
        <v>23</v>
      </c>
      <c r="B1" s="348"/>
      <c r="C1" s="348"/>
      <c r="D1" s="348"/>
      <c r="E1" s="348"/>
      <c r="F1" s="36"/>
      <c r="G1" s="36"/>
      <c r="H1" s="36"/>
      <c r="I1" s="36"/>
      <c r="J1" s="35" t="s">
        <v>24</v>
      </c>
    </row>
    <row r="2" spans="1:10" ht="23.25" customHeight="1" x14ac:dyDescent="0.3">
      <c r="A2" s="348"/>
      <c r="B2" s="348"/>
      <c r="C2" s="348"/>
      <c r="D2" s="348"/>
      <c r="E2" s="348"/>
      <c r="F2" s="36"/>
      <c r="G2" s="36"/>
      <c r="H2" s="36"/>
      <c r="I2" s="36"/>
      <c r="J2" s="35" t="s">
        <v>25</v>
      </c>
    </row>
    <row r="3" spans="1:10" s="3" customFormat="1" ht="21.75" customHeight="1" x14ac:dyDescent="0.2">
      <c r="A3" s="297" t="s">
        <v>21</v>
      </c>
      <c r="B3" s="37"/>
      <c r="C3" s="37"/>
      <c r="D3" s="37"/>
      <c r="E3" s="37"/>
      <c r="I3" s="349">
        <v>44573</v>
      </c>
      <c r="J3" s="349"/>
    </row>
    <row r="4" spans="1:10" ht="25.5" x14ac:dyDescent="0.25">
      <c r="A4" s="310" t="s">
        <v>724</v>
      </c>
      <c r="B4" s="310"/>
      <c r="C4" s="310"/>
      <c r="D4" s="58"/>
    </row>
    <row r="5" spans="1:10" s="13" customFormat="1" ht="5.25" customHeight="1" thickBot="1" x14ac:dyDescent="0.35">
      <c r="A5" s="38"/>
      <c r="B5" s="17"/>
      <c r="C5" s="17"/>
      <c r="D5" s="71" t="s">
        <v>33</v>
      </c>
      <c r="E5" s="24"/>
      <c r="F5" s="24"/>
      <c r="G5" s="24"/>
      <c r="H5" s="24"/>
      <c r="I5" s="12"/>
    </row>
    <row r="6" spans="1:10" s="6" customFormat="1" ht="19.5" thickBot="1" x14ac:dyDescent="0.2">
      <c r="A6" s="88"/>
      <c r="B6" s="30"/>
      <c r="C6" s="16"/>
      <c r="D6" s="331" t="s">
        <v>54</v>
      </c>
      <c r="E6" s="332"/>
      <c r="F6" s="331" t="s">
        <v>68</v>
      </c>
      <c r="G6" s="332"/>
      <c r="H6" s="100" t="s">
        <v>22</v>
      </c>
      <c r="I6" s="308" t="s">
        <v>8</v>
      </c>
      <c r="J6" s="112" t="s">
        <v>10</v>
      </c>
    </row>
    <row r="7" spans="1:10" s="13" customFormat="1" ht="19.5" thickBot="1" x14ac:dyDescent="0.2">
      <c r="A7" s="334" t="s">
        <v>0</v>
      </c>
      <c r="B7" s="335"/>
      <c r="C7" s="182" t="s">
        <v>4</v>
      </c>
      <c r="D7" s="309" t="s">
        <v>6</v>
      </c>
      <c r="E7" s="84" t="s">
        <v>5</v>
      </c>
      <c r="F7" s="309" t="s">
        <v>6</v>
      </c>
      <c r="G7" s="309" t="s">
        <v>5</v>
      </c>
      <c r="H7" s="84" t="s">
        <v>7</v>
      </c>
      <c r="I7" s="84" t="s">
        <v>7</v>
      </c>
      <c r="J7" s="84" t="s">
        <v>7</v>
      </c>
    </row>
    <row r="8" spans="1:10" s="10" customFormat="1" ht="18.75" x14ac:dyDescent="0.2">
      <c r="A8" s="242" t="s">
        <v>476</v>
      </c>
      <c r="B8" s="243"/>
      <c r="C8" s="244" t="s">
        <v>779</v>
      </c>
      <c r="D8" s="183" t="s">
        <v>742</v>
      </c>
      <c r="E8" s="184" t="s">
        <v>743</v>
      </c>
      <c r="F8" s="183" t="s">
        <v>742</v>
      </c>
      <c r="G8" s="185" t="s">
        <v>743</v>
      </c>
      <c r="H8" s="226" t="s">
        <v>744</v>
      </c>
      <c r="I8" s="227">
        <f>H8+30</f>
        <v>44617</v>
      </c>
      <c r="J8" s="144">
        <f>I8+7</f>
        <v>44624</v>
      </c>
    </row>
    <row r="9" spans="1:10" s="10" customFormat="1" ht="18.75" customHeight="1" x14ac:dyDescent="0.2">
      <c r="A9" s="242" t="s">
        <v>36</v>
      </c>
      <c r="B9" s="243"/>
      <c r="C9" s="244" t="s">
        <v>773</v>
      </c>
      <c r="D9" s="183" t="s">
        <v>775</v>
      </c>
      <c r="E9" s="315" t="s">
        <v>776</v>
      </c>
      <c r="F9" s="183" t="s">
        <v>775</v>
      </c>
      <c r="G9" s="316" t="s">
        <v>776</v>
      </c>
      <c r="H9" s="318" t="s">
        <v>778</v>
      </c>
      <c r="I9" s="227">
        <f>H9+30</f>
        <v>44620</v>
      </c>
      <c r="J9" s="144">
        <f t="shared" ref="J9:J22" si="0">I9+7</f>
        <v>44627</v>
      </c>
    </row>
    <row r="10" spans="1:10" s="10" customFormat="1" ht="18.75" x14ac:dyDescent="0.2">
      <c r="A10" s="242" t="s">
        <v>712</v>
      </c>
      <c r="B10" s="243"/>
      <c r="C10" s="244" t="s">
        <v>780</v>
      </c>
      <c r="D10" s="183" t="s">
        <v>774</v>
      </c>
      <c r="E10" s="315" t="s">
        <v>775</v>
      </c>
      <c r="F10" s="183" t="s">
        <v>774</v>
      </c>
      <c r="G10" s="317" t="s">
        <v>775</v>
      </c>
      <c r="H10" s="318" t="s">
        <v>777</v>
      </c>
      <c r="I10" s="227">
        <f t="shared" ref="I10:I22" si="1">H10+30</f>
        <v>44622</v>
      </c>
      <c r="J10" s="144">
        <f t="shared" si="0"/>
        <v>44629</v>
      </c>
    </row>
    <row r="11" spans="1:10" s="10" customFormat="1" ht="18.75" x14ac:dyDescent="0.2">
      <c r="A11" s="242" t="s">
        <v>650</v>
      </c>
      <c r="B11" s="243"/>
      <c r="C11" s="244" t="s">
        <v>745</v>
      </c>
      <c r="D11" s="186" t="s">
        <v>746</v>
      </c>
      <c r="E11" s="184" t="s">
        <v>747</v>
      </c>
      <c r="F11" s="186" t="s">
        <v>746</v>
      </c>
      <c r="G11" s="187" t="s">
        <v>747</v>
      </c>
      <c r="H11" s="142" t="s">
        <v>748</v>
      </c>
      <c r="I11" s="227">
        <f t="shared" si="1"/>
        <v>44624</v>
      </c>
      <c r="J11" s="144">
        <f t="shared" si="0"/>
        <v>44631</v>
      </c>
    </row>
    <row r="12" spans="1:10" s="10" customFormat="1" ht="18.75" x14ac:dyDescent="0.2">
      <c r="A12" s="242" t="s">
        <v>772</v>
      </c>
      <c r="B12" s="243"/>
      <c r="C12" s="244" t="s">
        <v>749</v>
      </c>
      <c r="D12" s="186" t="s">
        <v>748</v>
      </c>
      <c r="E12" s="184" t="s">
        <v>746</v>
      </c>
      <c r="F12" s="186" t="s">
        <v>748</v>
      </c>
      <c r="G12" s="187" t="s">
        <v>746</v>
      </c>
      <c r="H12" s="142" t="s">
        <v>750</v>
      </c>
      <c r="I12" s="227">
        <f t="shared" si="1"/>
        <v>44627</v>
      </c>
      <c r="J12" s="144">
        <f t="shared" si="0"/>
        <v>44634</v>
      </c>
    </row>
    <row r="13" spans="1:10" s="10" customFormat="1" ht="18.75" x14ac:dyDescent="0.2">
      <c r="A13" s="242" t="s">
        <v>650</v>
      </c>
      <c r="B13" s="243"/>
      <c r="C13" s="244" t="s">
        <v>751</v>
      </c>
      <c r="D13" s="186" t="s">
        <v>752</v>
      </c>
      <c r="E13" s="184" t="s">
        <v>748</v>
      </c>
      <c r="F13" s="186" t="s">
        <v>752</v>
      </c>
      <c r="G13" s="187" t="s">
        <v>748</v>
      </c>
      <c r="H13" s="318" t="s">
        <v>787</v>
      </c>
      <c r="I13" s="227">
        <f t="shared" si="1"/>
        <v>44629</v>
      </c>
      <c r="J13" s="144">
        <f t="shared" si="0"/>
        <v>44636</v>
      </c>
    </row>
    <row r="14" spans="1:10" s="10" customFormat="1" ht="18.75" x14ac:dyDescent="0.2">
      <c r="A14" s="242" t="s">
        <v>476</v>
      </c>
      <c r="B14" s="243"/>
      <c r="C14" s="244" t="s">
        <v>781</v>
      </c>
      <c r="D14" s="186" t="s">
        <v>753</v>
      </c>
      <c r="E14" s="184" t="s">
        <v>754</v>
      </c>
      <c r="F14" s="186" t="s">
        <v>753</v>
      </c>
      <c r="G14" s="187" t="s">
        <v>754</v>
      </c>
      <c r="H14" s="142" t="s">
        <v>755</v>
      </c>
      <c r="I14" s="227">
        <f t="shared" si="1"/>
        <v>44631</v>
      </c>
      <c r="J14" s="144">
        <f t="shared" si="0"/>
        <v>44638</v>
      </c>
    </row>
    <row r="15" spans="1:10" s="10" customFormat="1" ht="18.75" x14ac:dyDescent="0.2">
      <c r="A15" s="242" t="s">
        <v>650</v>
      </c>
      <c r="B15" s="243"/>
      <c r="C15" s="244" t="s">
        <v>756</v>
      </c>
      <c r="D15" s="186" t="s">
        <v>755</v>
      </c>
      <c r="E15" s="184" t="s">
        <v>753</v>
      </c>
      <c r="F15" s="186" t="s">
        <v>755</v>
      </c>
      <c r="G15" s="317" t="s">
        <v>787</v>
      </c>
      <c r="H15" s="142" t="s">
        <v>757</v>
      </c>
      <c r="I15" s="227">
        <f t="shared" si="1"/>
        <v>44634</v>
      </c>
      <c r="J15" s="144">
        <f t="shared" si="0"/>
        <v>44641</v>
      </c>
    </row>
    <row r="16" spans="1:10" s="10" customFormat="1" ht="18.75" x14ac:dyDescent="0.2">
      <c r="A16" s="242" t="s">
        <v>476</v>
      </c>
      <c r="B16" s="243"/>
      <c r="C16" s="244" t="s">
        <v>782</v>
      </c>
      <c r="D16" s="186" t="s">
        <v>758</v>
      </c>
      <c r="E16" s="184" t="s">
        <v>755</v>
      </c>
      <c r="F16" s="184" t="s">
        <v>758</v>
      </c>
      <c r="G16" s="184" t="s">
        <v>755</v>
      </c>
      <c r="H16" s="184" t="s">
        <v>759</v>
      </c>
      <c r="I16" s="227">
        <f t="shared" si="1"/>
        <v>44636</v>
      </c>
      <c r="J16" s="144">
        <f t="shared" si="0"/>
        <v>44643</v>
      </c>
    </row>
    <row r="17" spans="1:26" s="10" customFormat="1" ht="18.75" x14ac:dyDescent="0.2">
      <c r="A17" s="242" t="s">
        <v>741</v>
      </c>
      <c r="B17" s="243"/>
      <c r="C17" s="244"/>
      <c r="D17" s="186"/>
      <c r="E17" s="184"/>
      <c r="F17" s="186"/>
      <c r="G17" s="187"/>
      <c r="H17" s="142"/>
      <c r="I17" s="227"/>
      <c r="J17" s="144"/>
    </row>
    <row r="18" spans="1:26" s="10" customFormat="1" ht="18.75" x14ac:dyDescent="0.2">
      <c r="A18" s="242" t="s">
        <v>476</v>
      </c>
      <c r="B18" s="243"/>
      <c r="C18" s="244" t="s">
        <v>783</v>
      </c>
      <c r="D18" s="186" t="s">
        <v>760</v>
      </c>
      <c r="E18" s="184" t="s">
        <v>759</v>
      </c>
      <c r="F18" s="186" t="s">
        <v>760</v>
      </c>
      <c r="G18" s="187" t="s">
        <v>759</v>
      </c>
      <c r="H18" s="142" t="s">
        <v>761</v>
      </c>
      <c r="I18" s="227">
        <f t="shared" si="1"/>
        <v>44641</v>
      </c>
      <c r="J18" s="144">
        <f t="shared" si="0"/>
        <v>44648</v>
      </c>
    </row>
    <row r="19" spans="1:26" s="10" customFormat="1" ht="18.75" x14ac:dyDescent="0.2">
      <c r="A19" s="242" t="s">
        <v>36</v>
      </c>
      <c r="B19" s="243"/>
      <c r="C19" s="244" t="s">
        <v>762</v>
      </c>
      <c r="D19" s="186" t="s">
        <v>763</v>
      </c>
      <c r="E19" s="184" t="s">
        <v>760</v>
      </c>
      <c r="F19" s="186" t="s">
        <v>763</v>
      </c>
      <c r="G19" s="187" t="s">
        <v>760</v>
      </c>
      <c r="H19" s="142" t="s">
        <v>764</v>
      </c>
      <c r="I19" s="227">
        <f t="shared" si="1"/>
        <v>44643</v>
      </c>
      <c r="J19" s="144">
        <f t="shared" si="0"/>
        <v>44650</v>
      </c>
    </row>
    <row r="20" spans="1:26" s="10" customFormat="1" ht="18.75" x14ac:dyDescent="0.2">
      <c r="A20" s="242" t="s">
        <v>476</v>
      </c>
      <c r="B20" s="243"/>
      <c r="C20" s="244" t="s">
        <v>784</v>
      </c>
      <c r="D20" s="186" t="s">
        <v>764</v>
      </c>
      <c r="E20" s="315" t="s">
        <v>786</v>
      </c>
      <c r="F20" s="186" t="s">
        <v>764</v>
      </c>
      <c r="G20" s="187" t="s">
        <v>765</v>
      </c>
      <c r="H20" s="142" t="s">
        <v>766</v>
      </c>
      <c r="I20" s="227">
        <f t="shared" si="1"/>
        <v>44645</v>
      </c>
      <c r="J20" s="144">
        <f t="shared" si="0"/>
        <v>44652</v>
      </c>
    </row>
    <row r="21" spans="1:26" s="10" customFormat="1" ht="18.75" x14ac:dyDescent="0.2">
      <c r="A21" s="242" t="s">
        <v>650</v>
      </c>
      <c r="B21" s="243"/>
      <c r="C21" s="244" t="s">
        <v>767</v>
      </c>
      <c r="D21" s="186" t="s">
        <v>766</v>
      </c>
      <c r="E21" s="184" t="s">
        <v>764</v>
      </c>
      <c r="F21" s="186" t="s">
        <v>766</v>
      </c>
      <c r="G21" s="187" t="s">
        <v>764</v>
      </c>
      <c r="H21" s="142" t="s">
        <v>768</v>
      </c>
      <c r="I21" s="227">
        <f t="shared" si="1"/>
        <v>44648</v>
      </c>
      <c r="J21" s="144">
        <f t="shared" si="0"/>
        <v>44655</v>
      </c>
    </row>
    <row r="22" spans="1:26" s="10" customFormat="1" ht="18.75" x14ac:dyDescent="0.2">
      <c r="A22" s="242" t="s">
        <v>476</v>
      </c>
      <c r="B22" s="243"/>
      <c r="C22" s="244" t="s">
        <v>785</v>
      </c>
      <c r="D22" s="186" t="s">
        <v>769</v>
      </c>
      <c r="E22" s="184" t="s">
        <v>770</v>
      </c>
      <c r="F22" s="186" t="s">
        <v>769</v>
      </c>
      <c r="G22" s="187" t="s">
        <v>770</v>
      </c>
      <c r="H22" s="142" t="s">
        <v>771</v>
      </c>
      <c r="I22" s="227">
        <f t="shared" si="1"/>
        <v>44650</v>
      </c>
      <c r="J22" s="144">
        <f t="shared" si="0"/>
        <v>44657</v>
      </c>
    </row>
    <row r="23" spans="1:26" s="10" customFormat="1" ht="18.75" x14ac:dyDescent="0.2">
      <c r="A23" s="242"/>
      <c r="B23" s="243"/>
      <c r="C23" s="244"/>
      <c r="D23" s="186"/>
      <c r="E23" s="184"/>
      <c r="F23" s="186"/>
      <c r="G23" s="187"/>
      <c r="H23" s="142"/>
      <c r="I23" s="227"/>
      <c r="J23" s="144"/>
    </row>
    <row r="24" spans="1:26" s="10" customFormat="1" ht="18.75" x14ac:dyDescent="0.2">
      <c r="A24" s="242"/>
      <c r="B24" s="243"/>
      <c r="C24" s="244"/>
      <c r="D24" s="186"/>
      <c r="E24" s="184"/>
      <c r="F24" s="186"/>
      <c r="G24" s="187"/>
      <c r="H24" s="142"/>
      <c r="I24" s="227"/>
      <c r="J24" s="144"/>
    </row>
    <row r="25" spans="1:26" ht="6" customHeight="1" x14ac:dyDescent="0.2">
      <c r="A25" s="67"/>
      <c r="B25" s="18"/>
      <c r="C25" s="9"/>
      <c r="D25" s="118"/>
      <c r="E25" s="54"/>
      <c r="F25" s="118"/>
      <c r="G25" s="54"/>
      <c r="H25" s="54"/>
      <c r="I25" s="291"/>
      <c r="J25" s="292"/>
    </row>
    <row r="26" spans="1:26" s="199" customFormat="1" ht="17.25" x14ac:dyDescent="0.2">
      <c r="A26" s="301" t="s">
        <v>723</v>
      </c>
      <c r="B26" s="302"/>
      <c r="C26" s="302"/>
      <c r="D26" s="303"/>
      <c r="E26" s="304"/>
      <c r="F26" s="237"/>
      <c r="G26" s="202"/>
      <c r="H26" s="202"/>
      <c r="I26" s="238"/>
      <c r="J26" s="202"/>
    </row>
    <row r="27" spans="1:26" s="199" customFormat="1" ht="6.75" customHeight="1" x14ac:dyDescent="0.2">
      <c r="A27" s="307"/>
      <c r="B27" s="203"/>
      <c r="C27" s="203"/>
      <c r="D27" s="240"/>
      <c r="E27" s="240"/>
      <c r="F27" s="237"/>
      <c r="G27" s="202"/>
      <c r="H27" s="202"/>
      <c r="I27" s="238"/>
      <c r="J27" s="202"/>
    </row>
    <row r="28" spans="1:26" s="199" customFormat="1" ht="17.25" x14ac:dyDescent="0.2">
      <c r="A28" s="192" t="s">
        <v>69</v>
      </c>
      <c r="C28" s="306" t="s">
        <v>70</v>
      </c>
      <c r="D28" s="198" t="s">
        <v>71</v>
      </c>
      <c r="E28" s="197"/>
      <c r="G28" s="305" t="s">
        <v>75</v>
      </c>
      <c r="H28" s="201" t="s">
        <v>79</v>
      </c>
      <c r="I28" s="202"/>
      <c r="J28" s="202"/>
    </row>
    <row r="29" spans="1:26" s="203" customFormat="1" ht="17.25" x14ac:dyDescent="0.2">
      <c r="A29" s="193"/>
      <c r="C29" s="193"/>
      <c r="D29" s="198" t="s">
        <v>72</v>
      </c>
      <c r="E29" s="197"/>
      <c r="F29" s="199"/>
      <c r="G29" s="201"/>
      <c r="H29" s="201" t="s">
        <v>189</v>
      </c>
      <c r="I29" s="199"/>
      <c r="J29" s="199"/>
    </row>
    <row r="30" spans="1:26" s="206" customFormat="1" ht="17.25" x14ac:dyDescent="0.2">
      <c r="A30" s="194"/>
      <c r="C30" s="194"/>
      <c r="D30" s="192" t="s">
        <v>73</v>
      </c>
      <c r="E30" s="197"/>
      <c r="F30" s="199"/>
      <c r="G30" s="192"/>
      <c r="H30" s="192" t="s">
        <v>77</v>
      </c>
      <c r="I30" s="204"/>
      <c r="J30" s="205"/>
      <c r="K30" s="199"/>
      <c r="L30" s="199"/>
      <c r="M30" s="199"/>
      <c r="N30" s="199"/>
      <c r="O30" s="199"/>
      <c r="P30" s="192"/>
      <c r="Q30" s="192"/>
      <c r="R30" s="192"/>
      <c r="S30" s="199"/>
      <c r="T30" s="199"/>
      <c r="U30" s="199"/>
      <c r="V30" s="199"/>
      <c r="W30" s="199"/>
      <c r="X30" s="199"/>
      <c r="Y30" s="201"/>
      <c r="Z30" s="201"/>
    </row>
    <row r="31" spans="1:26" s="206" customFormat="1" ht="17.25" x14ac:dyDescent="0.2">
      <c r="A31" s="192"/>
      <c r="C31" s="192"/>
      <c r="D31" s="192" t="s">
        <v>74</v>
      </c>
      <c r="E31" s="199"/>
      <c r="F31" s="199"/>
      <c r="G31" s="192"/>
      <c r="H31" s="192" t="s">
        <v>78</v>
      </c>
      <c r="I31" s="204"/>
      <c r="J31" s="205"/>
      <c r="K31" s="199"/>
      <c r="L31" s="198"/>
      <c r="M31" s="199"/>
      <c r="N31" s="199"/>
      <c r="O31" s="199"/>
      <c r="P31" s="192"/>
      <c r="Q31" s="192"/>
      <c r="R31" s="192"/>
      <c r="S31" s="198"/>
      <c r="T31" s="199"/>
      <c r="U31" s="199"/>
      <c r="V31" s="199"/>
      <c r="W31" s="197"/>
      <c r="X31" s="199"/>
      <c r="Y31" s="201"/>
      <c r="Z31" s="201"/>
    </row>
    <row r="32" spans="1:26" s="59" customFormat="1" ht="21" x14ac:dyDescent="0.2">
      <c r="A32" s="293" t="s">
        <v>105</v>
      </c>
      <c r="B32" s="56"/>
      <c r="C32" s="22"/>
      <c r="D32" s="60"/>
      <c r="E32" s="60"/>
      <c r="I32" s="58"/>
      <c r="J32" s="34"/>
    </row>
    <row r="33" spans="1:10" s="59" customFormat="1" ht="21" x14ac:dyDescent="0.2">
      <c r="A33" s="294" t="s">
        <v>106</v>
      </c>
      <c r="B33" s="56"/>
      <c r="C33" s="22"/>
      <c r="D33" s="60"/>
      <c r="E33" s="60"/>
      <c r="I33" s="58"/>
      <c r="J33" s="32"/>
    </row>
    <row r="34" spans="1:10" s="59" customFormat="1" ht="21" x14ac:dyDescent="0.2">
      <c r="A34" s="293" t="s">
        <v>107</v>
      </c>
      <c r="B34" s="18"/>
      <c r="C34" s="9"/>
      <c r="D34" s="60"/>
      <c r="E34" s="60"/>
      <c r="I34" s="58"/>
      <c r="J34" s="32"/>
    </row>
    <row r="35" spans="1:10" s="59" customFormat="1" ht="21" x14ac:dyDescent="0.2">
      <c r="A35" s="293" t="s">
        <v>108</v>
      </c>
      <c r="B35" s="18"/>
      <c r="C35" s="9"/>
      <c r="D35" s="60"/>
      <c r="E35" s="60"/>
      <c r="F35" s="40"/>
      <c r="G35" s="40"/>
      <c r="H35" s="40"/>
      <c r="I35" s="60"/>
      <c r="J35" s="34"/>
    </row>
    <row r="36" spans="1:10" ht="26.25" customHeight="1" x14ac:dyDescent="0.2">
      <c r="A36" s="18"/>
      <c r="B36" s="56"/>
      <c r="C36" s="22"/>
      <c r="D36" s="60"/>
      <c r="E36" s="60"/>
      <c r="F36" s="40"/>
      <c r="G36" s="40"/>
      <c r="H36" s="40"/>
      <c r="I36" s="60"/>
      <c r="J36" s="59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H40"/>
  <sheetViews>
    <sheetView showGridLines="0" showOutlineSymbols="0" zoomScale="55" zoomScaleNormal="59" workbookViewId="0">
      <selection activeCell="P13" sqref="P13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43586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79" t="s">
        <v>8</v>
      </c>
      <c r="O9" s="80" t="s">
        <v>9</v>
      </c>
      <c r="P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77" t="s">
        <v>7</v>
      </c>
      <c r="P10" s="84" t="s">
        <v>7</v>
      </c>
    </row>
    <row r="11" spans="1:18" ht="26.1" customHeight="1" x14ac:dyDescent="0.2">
      <c r="A11" s="89" t="s">
        <v>82</v>
      </c>
      <c r="B11" s="68"/>
      <c r="C11" s="69" t="s">
        <v>100</v>
      </c>
      <c r="D11" s="70">
        <v>43593</v>
      </c>
      <c r="E11" s="98" t="s">
        <v>59</v>
      </c>
      <c r="F11" s="99" t="s">
        <v>33</v>
      </c>
      <c r="G11" s="53">
        <v>43581</v>
      </c>
      <c r="H11" s="74" t="s">
        <v>33</v>
      </c>
      <c r="I11" s="104">
        <v>43593</v>
      </c>
      <c r="J11" s="98" t="s">
        <v>59</v>
      </c>
      <c r="K11" s="114">
        <v>43581</v>
      </c>
      <c r="L11" s="74"/>
      <c r="M11" s="85">
        <v>43596</v>
      </c>
      <c r="N11" s="105">
        <v>43624</v>
      </c>
      <c r="O11" s="85">
        <f t="shared" ref="O11:O21" si="0">N11+6</f>
        <v>43630</v>
      </c>
      <c r="P11" s="86">
        <f t="shared" ref="P11:P21" si="1">N11+7</f>
        <v>43631</v>
      </c>
      <c r="Q11" s="72" t="s">
        <v>29</v>
      </c>
    </row>
    <row r="12" spans="1:18" ht="26.1" customHeight="1" x14ac:dyDescent="0.2">
      <c r="A12" s="89" t="s">
        <v>36</v>
      </c>
      <c r="B12" s="68"/>
      <c r="C12" s="69" t="s">
        <v>101</v>
      </c>
      <c r="D12" s="70">
        <v>43595</v>
      </c>
      <c r="E12" s="98" t="s">
        <v>84</v>
      </c>
      <c r="F12" s="99" t="s">
        <v>33</v>
      </c>
      <c r="G12" s="53">
        <v>43593</v>
      </c>
      <c r="H12" s="74" t="s">
        <v>33</v>
      </c>
      <c r="I12" s="104">
        <v>43595</v>
      </c>
      <c r="J12" s="98" t="s">
        <v>84</v>
      </c>
      <c r="K12" s="114">
        <f>D12-2</f>
        <v>43593</v>
      </c>
      <c r="L12" s="74"/>
      <c r="M12" s="85">
        <v>43598</v>
      </c>
      <c r="N12" s="105">
        <v>43625</v>
      </c>
      <c r="O12" s="85">
        <f t="shared" si="0"/>
        <v>43631</v>
      </c>
      <c r="P12" s="86">
        <f t="shared" si="1"/>
        <v>43632</v>
      </c>
      <c r="Q12" s="72" t="s">
        <v>28</v>
      </c>
    </row>
    <row r="13" spans="1:18" ht="26.1" customHeight="1" x14ac:dyDescent="0.2">
      <c r="A13" s="89" t="s">
        <v>82</v>
      </c>
      <c r="B13" s="68"/>
      <c r="C13" s="69" t="s">
        <v>102</v>
      </c>
      <c r="D13" s="70">
        <v>43598</v>
      </c>
      <c r="E13" s="98" t="s">
        <v>61</v>
      </c>
      <c r="F13" s="99" t="s">
        <v>33</v>
      </c>
      <c r="G13" s="53">
        <v>43594</v>
      </c>
      <c r="H13" s="74" t="s">
        <v>33</v>
      </c>
      <c r="I13" s="104">
        <v>43598</v>
      </c>
      <c r="J13" s="98" t="s">
        <v>61</v>
      </c>
      <c r="K13" s="114">
        <v>43594</v>
      </c>
      <c r="L13" s="74"/>
      <c r="M13" s="85">
        <v>43600</v>
      </c>
      <c r="N13" s="105">
        <v>43631</v>
      </c>
      <c r="O13" s="85">
        <f t="shared" si="0"/>
        <v>43637</v>
      </c>
      <c r="P13" s="86">
        <f t="shared" si="1"/>
        <v>43638</v>
      </c>
      <c r="Q13" s="72"/>
    </row>
    <row r="14" spans="1:18" ht="26.1" customHeight="1" x14ac:dyDescent="0.2">
      <c r="A14" s="89" t="s">
        <v>36</v>
      </c>
      <c r="B14" s="68"/>
      <c r="C14" s="69" t="s">
        <v>103</v>
      </c>
      <c r="D14" s="70">
        <v>43600</v>
      </c>
      <c r="E14" s="98" t="s">
        <v>62</v>
      </c>
      <c r="F14" s="99"/>
      <c r="G14" s="53">
        <v>43598</v>
      </c>
      <c r="H14" s="74"/>
      <c r="I14" s="104">
        <v>43600</v>
      </c>
      <c r="J14" s="98" t="s">
        <v>62</v>
      </c>
      <c r="K14" s="115">
        <v>43598</v>
      </c>
      <c r="L14" s="102"/>
      <c r="M14" s="85">
        <v>43603</v>
      </c>
      <c r="N14" s="105">
        <v>43631</v>
      </c>
      <c r="O14" s="85">
        <f t="shared" si="0"/>
        <v>43637</v>
      </c>
      <c r="P14" s="86">
        <f t="shared" si="1"/>
        <v>43638</v>
      </c>
      <c r="Q14" s="72"/>
    </row>
    <row r="15" spans="1:18" ht="26.1" customHeight="1" x14ac:dyDescent="0.2">
      <c r="A15" s="89" t="s">
        <v>82</v>
      </c>
      <c r="B15" s="68"/>
      <c r="C15" s="69" t="s">
        <v>104</v>
      </c>
      <c r="D15" s="70">
        <v>43602</v>
      </c>
      <c r="E15" s="98" t="s">
        <v>89</v>
      </c>
      <c r="F15" s="99"/>
      <c r="G15" s="53">
        <f>D15-2</f>
        <v>43600</v>
      </c>
      <c r="H15" s="74"/>
      <c r="I15" s="104">
        <v>43602</v>
      </c>
      <c r="J15" s="98" t="s">
        <v>89</v>
      </c>
      <c r="K15" s="114">
        <f>D15-2</f>
        <v>43600</v>
      </c>
      <c r="L15" s="74"/>
      <c r="M15" s="85">
        <v>43605</v>
      </c>
      <c r="N15" s="105">
        <v>43632</v>
      </c>
      <c r="O15" s="85">
        <f t="shared" si="0"/>
        <v>43638</v>
      </c>
      <c r="P15" s="86">
        <f t="shared" si="1"/>
        <v>43639</v>
      </c>
      <c r="Q15" s="72"/>
    </row>
    <row r="16" spans="1:18" ht="26.1" customHeight="1" x14ac:dyDescent="0.2">
      <c r="A16" s="89" t="s">
        <v>36</v>
      </c>
      <c r="B16" s="68"/>
      <c r="C16" s="69" t="s">
        <v>109</v>
      </c>
      <c r="D16" s="70">
        <v>43605</v>
      </c>
      <c r="E16" s="98" t="s">
        <v>30</v>
      </c>
      <c r="F16" s="99"/>
      <c r="G16" s="53">
        <v>43601</v>
      </c>
      <c r="H16" s="74"/>
      <c r="I16" s="104">
        <v>43605</v>
      </c>
      <c r="J16" s="98" t="s">
        <v>30</v>
      </c>
      <c r="K16" s="115">
        <v>43601</v>
      </c>
      <c r="L16" s="74"/>
      <c r="M16" s="85">
        <v>43607</v>
      </c>
      <c r="N16" s="105">
        <v>43638</v>
      </c>
      <c r="O16" s="85">
        <f t="shared" si="0"/>
        <v>43644</v>
      </c>
      <c r="P16" s="86">
        <f t="shared" si="1"/>
        <v>43645</v>
      </c>
      <c r="Q16" s="72"/>
    </row>
    <row r="17" spans="1:34" ht="26.1" customHeight="1" x14ac:dyDescent="0.2">
      <c r="A17" s="89" t="s">
        <v>82</v>
      </c>
      <c r="B17" s="68"/>
      <c r="C17" s="69" t="s">
        <v>110</v>
      </c>
      <c r="D17" s="70">
        <v>43607</v>
      </c>
      <c r="E17" s="98" t="s">
        <v>31</v>
      </c>
      <c r="F17" s="99"/>
      <c r="G17" s="53">
        <v>43605</v>
      </c>
      <c r="H17" s="74"/>
      <c r="I17" s="104">
        <v>43607</v>
      </c>
      <c r="J17" s="98" t="s">
        <v>31</v>
      </c>
      <c r="K17" s="115">
        <v>43605</v>
      </c>
      <c r="L17" s="74"/>
      <c r="M17" s="85">
        <v>43610</v>
      </c>
      <c r="N17" s="105">
        <v>43638</v>
      </c>
      <c r="O17" s="85">
        <f t="shared" si="0"/>
        <v>43644</v>
      </c>
      <c r="P17" s="86">
        <f t="shared" si="1"/>
        <v>43645</v>
      </c>
      <c r="Q17" s="72"/>
    </row>
    <row r="18" spans="1:34" ht="26.1" customHeight="1" x14ac:dyDescent="0.2">
      <c r="A18" s="89" t="s">
        <v>36</v>
      </c>
      <c r="B18" s="68"/>
      <c r="C18" s="69" t="s">
        <v>111</v>
      </c>
      <c r="D18" s="70">
        <v>43609</v>
      </c>
      <c r="E18" s="98" t="s">
        <v>94</v>
      </c>
      <c r="F18" s="99"/>
      <c r="G18" s="53">
        <v>43607</v>
      </c>
      <c r="H18" s="74"/>
      <c r="I18" s="104">
        <v>43609</v>
      </c>
      <c r="J18" s="98" t="s">
        <v>94</v>
      </c>
      <c r="K18" s="114">
        <v>43607</v>
      </c>
      <c r="L18" s="74"/>
      <c r="M18" s="85">
        <v>43612</v>
      </c>
      <c r="N18" s="105">
        <v>43639</v>
      </c>
      <c r="O18" s="85">
        <f t="shared" si="0"/>
        <v>43645</v>
      </c>
      <c r="P18" s="86">
        <f t="shared" si="1"/>
        <v>43646</v>
      </c>
      <c r="Q18" s="72"/>
    </row>
    <row r="19" spans="1:34" ht="26.1" customHeight="1" x14ac:dyDescent="0.2">
      <c r="A19" s="89" t="s">
        <v>82</v>
      </c>
      <c r="B19" s="68"/>
      <c r="C19" s="69" t="s">
        <v>112</v>
      </c>
      <c r="D19" s="70">
        <v>43612</v>
      </c>
      <c r="E19" s="98" t="s">
        <v>56</v>
      </c>
      <c r="F19" s="99"/>
      <c r="G19" s="53">
        <v>43608</v>
      </c>
      <c r="H19" s="74"/>
      <c r="I19" s="104">
        <v>43612</v>
      </c>
      <c r="J19" s="98" t="s">
        <v>56</v>
      </c>
      <c r="K19" s="114">
        <v>43608</v>
      </c>
      <c r="L19" s="74"/>
      <c r="M19" s="85">
        <v>43614</v>
      </c>
      <c r="N19" s="105">
        <v>43645</v>
      </c>
      <c r="O19" s="85">
        <f t="shared" si="0"/>
        <v>43651</v>
      </c>
      <c r="P19" s="86">
        <f t="shared" si="1"/>
        <v>43652</v>
      </c>
      <c r="Q19" s="72"/>
    </row>
    <row r="20" spans="1:34" ht="26.1" customHeight="1" x14ac:dyDescent="0.2">
      <c r="A20" s="89" t="s">
        <v>36</v>
      </c>
      <c r="B20" s="68"/>
      <c r="C20" s="69" t="s">
        <v>113</v>
      </c>
      <c r="D20" s="70">
        <v>43614</v>
      </c>
      <c r="E20" s="98" t="s">
        <v>64</v>
      </c>
      <c r="F20" s="99"/>
      <c r="G20" s="53">
        <v>43612</v>
      </c>
      <c r="H20" s="74"/>
      <c r="I20" s="104">
        <v>43614</v>
      </c>
      <c r="J20" s="98" t="s">
        <v>64</v>
      </c>
      <c r="K20" s="114">
        <v>43612</v>
      </c>
      <c r="L20" s="74"/>
      <c r="M20" s="85">
        <v>43617</v>
      </c>
      <c r="N20" s="105">
        <v>43645</v>
      </c>
      <c r="O20" s="85">
        <f t="shared" si="0"/>
        <v>43651</v>
      </c>
      <c r="P20" s="86">
        <f t="shared" si="1"/>
        <v>43652</v>
      </c>
      <c r="Q20" s="72"/>
    </row>
    <row r="21" spans="1:34" ht="26.1" customHeight="1" x14ac:dyDescent="0.2">
      <c r="A21" s="89" t="s">
        <v>82</v>
      </c>
      <c r="B21" s="68"/>
      <c r="C21" s="69" t="s">
        <v>114</v>
      </c>
      <c r="D21" s="70">
        <v>43616</v>
      </c>
      <c r="E21" s="98" t="s">
        <v>115</v>
      </c>
      <c r="F21" s="99"/>
      <c r="G21" s="53">
        <v>43614</v>
      </c>
      <c r="H21" s="74"/>
      <c r="I21" s="104">
        <v>43616</v>
      </c>
      <c r="J21" s="98" t="s">
        <v>64</v>
      </c>
      <c r="K21" s="114">
        <v>43612</v>
      </c>
      <c r="L21" s="74"/>
      <c r="M21" s="85">
        <v>43619</v>
      </c>
      <c r="N21" s="105">
        <v>43646</v>
      </c>
      <c r="O21" s="85">
        <f t="shared" si="0"/>
        <v>43652</v>
      </c>
      <c r="P21" s="86">
        <f t="shared" si="1"/>
        <v>43653</v>
      </c>
      <c r="Q21" s="72"/>
    </row>
    <row r="22" spans="1:34" ht="26.1" customHeight="1" x14ac:dyDescent="0.2">
      <c r="A22" s="89"/>
      <c r="B22" s="68"/>
      <c r="C22" s="69"/>
      <c r="D22" s="70"/>
      <c r="E22" s="98"/>
      <c r="F22" s="99"/>
      <c r="G22" s="53"/>
      <c r="H22" s="74"/>
      <c r="I22" s="104"/>
      <c r="J22" s="98"/>
      <c r="K22" s="114"/>
      <c r="L22" s="74"/>
      <c r="M22" s="85"/>
      <c r="N22" s="105"/>
      <c r="O22" s="85"/>
      <c r="P22" s="86"/>
      <c r="Q22" s="72" t="s">
        <v>28</v>
      </c>
    </row>
    <row r="23" spans="1:34" ht="26.1" customHeight="1" x14ac:dyDescent="0.2">
      <c r="A23" s="89"/>
      <c r="B23" s="68"/>
      <c r="C23" s="69"/>
      <c r="D23" s="70"/>
      <c r="E23" s="98"/>
      <c r="F23" s="99"/>
      <c r="G23" s="53"/>
      <c r="H23" s="74"/>
      <c r="I23" s="104"/>
      <c r="J23" s="98"/>
      <c r="K23" s="114"/>
      <c r="L23" s="74"/>
      <c r="M23" s="85"/>
      <c r="N23" s="105"/>
      <c r="O23" s="85"/>
      <c r="P23" s="86"/>
      <c r="Q23" s="72" t="s">
        <v>28</v>
      </c>
    </row>
    <row r="24" spans="1:34" ht="26.25" customHeight="1" x14ac:dyDescent="0.2">
      <c r="A24" s="67"/>
      <c r="B24" s="18"/>
      <c r="C24" s="9"/>
      <c r="D24" s="54"/>
      <c r="E24" s="55"/>
      <c r="F24" s="78"/>
      <c r="G24" s="54"/>
      <c r="H24" s="75"/>
      <c r="I24" s="75"/>
      <c r="J24" s="75"/>
      <c r="K24" s="75"/>
      <c r="L24" s="75"/>
      <c r="M24" s="75"/>
      <c r="N24" s="54"/>
      <c r="O24" s="54"/>
      <c r="P24" s="54"/>
      <c r="Q24" s="72"/>
    </row>
    <row r="25" spans="1:34" ht="26.25" customHeight="1" x14ac:dyDescent="0.2">
      <c r="A25" s="15" t="s">
        <v>69</v>
      </c>
      <c r="B25" s="15"/>
      <c r="J25" s="90"/>
      <c r="K25" s="90"/>
      <c r="L25" s="54"/>
      <c r="M25" s="54"/>
      <c r="N25" s="54"/>
      <c r="O25" s="90"/>
      <c r="P25" s="54"/>
      <c r="Q25" s="72"/>
    </row>
    <row r="26" spans="1:34" ht="26.25" customHeight="1" x14ac:dyDescent="0.2">
      <c r="A26" s="15"/>
      <c r="B26" s="92" t="s">
        <v>70</v>
      </c>
      <c r="C26" s="91" t="s">
        <v>71</v>
      </c>
      <c r="G26" s="92"/>
      <c r="H26" s="1"/>
      <c r="I26" s="10"/>
      <c r="J26" s="108"/>
      <c r="K26" s="116" t="s">
        <v>75</v>
      </c>
      <c r="L26" s="54"/>
      <c r="M26" s="108" t="s">
        <v>79</v>
      </c>
      <c r="N26" s="54"/>
      <c r="O26" s="54"/>
      <c r="P26" s="54"/>
      <c r="Q26" s="72"/>
    </row>
    <row r="27" spans="1:34" s="2" customFormat="1" ht="26.25" customHeight="1" x14ac:dyDescent="0.2">
      <c r="A27" s="93"/>
      <c r="B27" s="93"/>
      <c r="C27" s="91" t="s">
        <v>72</v>
      </c>
      <c r="D27"/>
      <c r="E27"/>
      <c r="F27"/>
      <c r="G27" s="92"/>
      <c r="H27"/>
      <c r="I27" s="10"/>
      <c r="J27" s="108"/>
      <c r="K27" s="108"/>
      <c r="L27" s="10"/>
      <c r="M27" s="108" t="s">
        <v>76</v>
      </c>
      <c r="N27" s="10"/>
      <c r="O27" s="10"/>
      <c r="P27"/>
      <c r="Q27"/>
      <c r="R27"/>
    </row>
    <row r="28" spans="1:34" s="33" customFormat="1" ht="26.25" customHeight="1" x14ac:dyDescent="0.2">
      <c r="A28" s="94"/>
      <c r="B28" s="94"/>
      <c r="C28" s="15" t="s">
        <v>73</v>
      </c>
      <c r="D28"/>
      <c r="E28"/>
      <c r="F28"/>
      <c r="G28" s="92"/>
      <c r="H28" s="4"/>
      <c r="I28" s="10"/>
      <c r="J28" s="109"/>
      <c r="K28" s="15"/>
      <c r="L28" s="110"/>
      <c r="M28" s="15" t="s">
        <v>77</v>
      </c>
      <c r="N28" s="110"/>
      <c r="O28" s="111"/>
      <c r="P28" s="19"/>
      <c r="Q28"/>
      <c r="R28"/>
      <c r="S28"/>
      <c r="T28"/>
      <c r="U28"/>
      <c r="V28"/>
      <c r="W28"/>
      <c r="X28" s="15"/>
      <c r="Y28" s="15"/>
      <c r="Z28" s="15"/>
      <c r="AA28"/>
      <c r="AB28"/>
      <c r="AC28"/>
      <c r="AD28"/>
      <c r="AE28"/>
      <c r="AF28"/>
      <c r="AG28" s="90"/>
      <c r="AH28" s="90"/>
    </row>
    <row r="29" spans="1:34" s="33" customFormat="1" ht="26.25" customHeight="1" x14ac:dyDescent="0.2">
      <c r="A29" s="15"/>
      <c r="B29" s="15"/>
      <c r="C29" s="15" t="s">
        <v>74</v>
      </c>
      <c r="D29" s="96"/>
      <c r="E29" s="96"/>
      <c r="F29" s="97"/>
      <c r="G29"/>
      <c r="H29" s="1"/>
      <c r="I29" s="10"/>
      <c r="J29" s="109"/>
      <c r="K29" s="15"/>
      <c r="L29" s="110"/>
      <c r="M29" s="15" t="s">
        <v>78</v>
      </c>
      <c r="N29" s="110"/>
      <c r="O29" s="111"/>
      <c r="P29" s="19"/>
      <c r="Q29" s="5"/>
      <c r="R29" s="5"/>
      <c r="S29"/>
      <c r="T29" s="91"/>
      <c r="U29"/>
      <c r="V29"/>
      <c r="W29"/>
      <c r="X29" s="15"/>
      <c r="Y29" s="15"/>
      <c r="Z29" s="15"/>
      <c r="AA29" s="91"/>
      <c r="AB29"/>
      <c r="AC29"/>
      <c r="AD29"/>
      <c r="AE29" s="92"/>
      <c r="AF29" s="1"/>
      <c r="AG29" s="90"/>
      <c r="AH29" s="90"/>
    </row>
    <row r="30" spans="1:34" s="33" customFormat="1" ht="26.2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26"/>
      <c r="P30" s="19"/>
      <c r="S30"/>
      <c r="T30" s="10"/>
      <c r="U30"/>
      <c r="V30"/>
      <c r="W30"/>
      <c r="X30" s="15"/>
      <c r="Y30" s="93"/>
      <c r="Z30" s="93"/>
      <c r="AA30" s="91"/>
      <c r="AB30"/>
      <c r="AC30"/>
      <c r="AD30"/>
      <c r="AE30" s="92"/>
      <c r="AF30"/>
      <c r="AG30" s="90"/>
      <c r="AH30" s="90"/>
    </row>
    <row r="31" spans="1:34" s="33" customFormat="1" ht="26.25" customHeight="1" x14ac:dyDescent="0.2">
      <c r="A31" s="42" t="s">
        <v>1</v>
      </c>
      <c r="B31" s="43"/>
      <c r="C31" s="44"/>
      <c r="D31" s="45"/>
      <c r="E31" s="45"/>
      <c r="F31" s="45"/>
      <c r="G31" s="45"/>
      <c r="H31" s="51"/>
      <c r="I31" s="20"/>
      <c r="J31" s="20"/>
      <c r="K31" s="20"/>
      <c r="L31" s="20"/>
      <c r="M31" s="20"/>
      <c r="N31" s="14"/>
      <c r="O31" s="15"/>
      <c r="P31" s="15"/>
      <c r="Q31"/>
      <c r="R31"/>
      <c r="S31"/>
      <c r="T31" s="10"/>
      <c r="U31"/>
      <c r="V31"/>
      <c r="W31"/>
      <c r="X31"/>
      <c r="Y31" s="94"/>
      <c r="Z31" s="94"/>
      <c r="AA31" s="15"/>
      <c r="AB31"/>
      <c r="AC31"/>
      <c r="AD31"/>
      <c r="AE31" s="92"/>
      <c r="AF31" s="4"/>
      <c r="AG31" s="32"/>
      <c r="AH31" s="32"/>
    </row>
    <row r="32" spans="1:34" s="59" customFormat="1" ht="26.25" customHeight="1" x14ac:dyDescent="0.2">
      <c r="A32" s="106" t="s">
        <v>18</v>
      </c>
      <c r="B32" s="2"/>
      <c r="C32" s="2"/>
      <c r="D32" s="46"/>
      <c r="E32" s="2" t="s">
        <v>33</v>
      </c>
      <c r="F32" s="29"/>
      <c r="G32" s="46"/>
      <c r="H32" s="52"/>
      <c r="I32" s="2"/>
      <c r="J32" s="2"/>
      <c r="K32" s="2"/>
      <c r="L32" s="2"/>
      <c r="M32" s="2"/>
      <c r="N32" s="15"/>
      <c r="O32" s="15"/>
      <c r="P32" s="15"/>
      <c r="Q32"/>
      <c r="R32"/>
      <c r="S32"/>
      <c r="T32"/>
      <c r="U32"/>
      <c r="V32"/>
      <c r="W32"/>
      <c r="X32" s="15"/>
      <c r="Y32" s="15"/>
      <c r="Z32" s="15"/>
      <c r="AA32" s="15"/>
      <c r="AB32" s="96"/>
      <c r="AC32" s="96"/>
      <c r="AD32" s="97"/>
      <c r="AE32"/>
      <c r="AF32" s="1"/>
      <c r="AG32" s="32"/>
      <c r="AH32" s="32"/>
    </row>
    <row r="33" spans="1:18" s="59" customFormat="1" ht="26.25" customHeight="1" x14ac:dyDescent="0.2">
      <c r="A33" s="49" t="s">
        <v>17</v>
      </c>
      <c r="B33" s="27"/>
      <c r="C33" s="28"/>
      <c r="D33" s="50" t="s">
        <v>33</v>
      </c>
      <c r="E33" s="2"/>
      <c r="F33" s="2"/>
      <c r="G33" s="29"/>
      <c r="H33" s="52"/>
      <c r="I33" s="2"/>
      <c r="J33" s="2"/>
      <c r="K33" s="2"/>
      <c r="L33" s="2"/>
      <c r="M33" s="2"/>
      <c r="O33" s="15"/>
      <c r="P33" s="15"/>
      <c r="Q33"/>
      <c r="R33"/>
    </row>
    <row r="34" spans="1:18" s="59" customFormat="1" ht="26.25" customHeight="1" x14ac:dyDescent="0.2">
      <c r="A34" s="62" t="s">
        <v>33</v>
      </c>
      <c r="B34" s="63"/>
      <c r="C34" s="64"/>
      <c r="D34" s="65"/>
      <c r="E34" s="47"/>
      <c r="F34" s="47"/>
      <c r="G34" s="66"/>
      <c r="H34" s="48"/>
      <c r="I34" s="2"/>
      <c r="J34" s="2"/>
      <c r="K34" s="2"/>
      <c r="L34" s="2"/>
      <c r="M34" s="2"/>
      <c r="N34" s="58"/>
      <c r="O34"/>
      <c r="P34"/>
    </row>
    <row r="35" spans="1:18" s="59" customFormat="1" ht="26.25" customHeight="1" x14ac:dyDescent="0.2">
      <c r="A35" s="18"/>
      <c r="B35" s="56"/>
      <c r="C35" s="22"/>
      <c r="D35" s="60"/>
      <c r="E35" s="61"/>
      <c r="F35" s="41"/>
      <c r="G35" s="60"/>
      <c r="H35" s="40"/>
      <c r="I35" s="40"/>
      <c r="J35" s="40"/>
      <c r="K35" s="40"/>
      <c r="L35" s="40"/>
      <c r="M35" s="40"/>
      <c r="N35" s="60"/>
    </row>
    <row r="36" spans="1:18" s="59" customFormat="1" ht="26.25" customHeight="1" x14ac:dyDescent="0.2">
      <c r="A36" s="18" t="s">
        <v>105</v>
      </c>
      <c r="B36" s="56"/>
      <c r="C36" s="22"/>
      <c r="D36" s="60"/>
      <c r="E36" s="61"/>
      <c r="F36" s="41"/>
      <c r="G36" s="60"/>
      <c r="N36" s="58"/>
      <c r="O36" s="34"/>
    </row>
    <row r="37" spans="1:18" s="59" customFormat="1" ht="26.25" customHeight="1" x14ac:dyDescent="0.2">
      <c r="A37" s="58" t="s">
        <v>106</v>
      </c>
      <c r="B37" s="56"/>
      <c r="C37" s="22"/>
      <c r="D37" s="60"/>
      <c r="E37" s="61"/>
      <c r="F37" s="41"/>
      <c r="G37" s="60"/>
      <c r="N37" s="58"/>
      <c r="O37" s="32"/>
    </row>
    <row r="38" spans="1:18" s="59" customFormat="1" ht="26.25" customHeight="1" x14ac:dyDescent="0.2">
      <c r="A38" s="18" t="s">
        <v>107</v>
      </c>
      <c r="B38" s="18"/>
      <c r="C38" s="9"/>
      <c r="D38" s="60"/>
      <c r="E38" s="61"/>
      <c r="F38" s="41"/>
      <c r="G38" s="60"/>
      <c r="N38" s="58"/>
      <c r="O38" s="32"/>
    </row>
    <row r="39" spans="1:18" s="59" customFormat="1" ht="26.25" customHeight="1" x14ac:dyDescent="0.2">
      <c r="A39" s="18" t="s">
        <v>108</v>
      </c>
      <c r="B39" s="18"/>
      <c r="C39" s="9"/>
      <c r="D39" s="60"/>
      <c r="E39" s="61"/>
      <c r="F39" s="41"/>
      <c r="G39" s="60"/>
      <c r="H39" s="40"/>
      <c r="I39" s="40"/>
      <c r="J39" s="40"/>
      <c r="K39" s="40"/>
      <c r="L39" s="40"/>
      <c r="M39" s="40"/>
      <c r="N39" s="60"/>
      <c r="O39" s="34"/>
    </row>
    <row r="40" spans="1:18" ht="26.25" customHeight="1" x14ac:dyDescent="0.2">
      <c r="A40" s="18"/>
      <c r="B40" s="56"/>
      <c r="C40" s="22"/>
      <c r="D40" s="60"/>
      <c r="E40" s="61"/>
      <c r="F40" s="41"/>
      <c r="G40" s="60"/>
      <c r="H40" s="40"/>
      <c r="I40" s="40"/>
      <c r="J40" s="40"/>
      <c r="K40" s="40"/>
      <c r="L40" s="40"/>
      <c r="M40" s="40"/>
      <c r="N40" s="60"/>
      <c r="O40" s="59"/>
      <c r="P40" s="59"/>
      <c r="Q40" s="59"/>
      <c r="R40" s="59"/>
    </row>
  </sheetData>
  <mergeCells count="10">
    <mergeCell ref="A1:G3"/>
    <mergeCell ref="Q4:R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R3" r:id="rId1" xr:uid="{00000000-0004-0000-03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4751E-EDFC-4A83-9CEF-6A5F13AC067E}">
  <dimension ref="A1:Z36"/>
  <sheetViews>
    <sheetView workbookViewId="0">
      <selection activeCell="L10" sqref="L10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347" t="s">
        <v>23</v>
      </c>
      <c r="B1" s="348"/>
      <c r="C1" s="348"/>
      <c r="D1" s="348"/>
      <c r="E1" s="348"/>
      <c r="F1" s="36"/>
      <c r="G1" s="36"/>
      <c r="H1" s="36"/>
      <c r="I1" s="36"/>
      <c r="J1" s="35" t="s">
        <v>24</v>
      </c>
    </row>
    <row r="2" spans="1:10" ht="23.25" customHeight="1" x14ac:dyDescent="0.3">
      <c r="A2" s="348"/>
      <c r="B2" s="348"/>
      <c r="C2" s="348"/>
      <c r="D2" s="348"/>
      <c r="E2" s="348"/>
      <c r="F2" s="36"/>
      <c r="G2" s="36"/>
      <c r="H2" s="36"/>
      <c r="I2" s="36"/>
      <c r="J2" s="35" t="s">
        <v>25</v>
      </c>
    </row>
    <row r="3" spans="1:10" s="3" customFormat="1" ht="21.75" customHeight="1" x14ac:dyDescent="0.2">
      <c r="A3" s="297" t="s">
        <v>21</v>
      </c>
      <c r="B3" s="37"/>
      <c r="C3" s="37"/>
      <c r="D3" s="37"/>
      <c r="E3" s="37"/>
      <c r="I3" s="352">
        <v>44592</v>
      </c>
      <c r="J3" s="352"/>
    </row>
    <row r="4" spans="1:10" ht="25.5" x14ac:dyDescent="0.25">
      <c r="A4" s="314" t="s">
        <v>724</v>
      </c>
      <c r="B4" s="314"/>
      <c r="C4" s="314"/>
      <c r="D4" s="58"/>
    </row>
    <row r="5" spans="1:10" s="13" customFormat="1" ht="5.25" customHeight="1" thickBot="1" x14ac:dyDescent="0.35">
      <c r="A5" s="38"/>
      <c r="B5" s="17"/>
      <c r="C5" s="17"/>
      <c r="D5" s="71" t="s">
        <v>33</v>
      </c>
      <c r="E5" s="24"/>
      <c r="F5" s="24"/>
      <c r="G5" s="24"/>
      <c r="H5" s="24"/>
      <c r="I5" s="12"/>
    </row>
    <row r="6" spans="1:10" s="6" customFormat="1" ht="19.5" thickBot="1" x14ac:dyDescent="0.2">
      <c r="A6" s="88"/>
      <c r="B6" s="30"/>
      <c r="C6" s="16"/>
      <c r="D6" s="331" t="s">
        <v>54</v>
      </c>
      <c r="E6" s="332"/>
      <c r="F6" s="331" t="s">
        <v>68</v>
      </c>
      <c r="G6" s="332"/>
      <c r="H6" s="100" t="s">
        <v>22</v>
      </c>
      <c r="I6" s="312" t="s">
        <v>8</v>
      </c>
      <c r="J6" s="112" t="s">
        <v>10</v>
      </c>
    </row>
    <row r="7" spans="1:10" s="13" customFormat="1" ht="19.5" thickBot="1" x14ac:dyDescent="0.2">
      <c r="A7" s="334" t="s">
        <v>0</v>
      </c>
      <c r="B7" s="335"/>
      <c r="C7" s="182" t="s">
        <v>4</v>
      </c>
      <c r="D7" s="313" t="s">
        <v>6</v>
      </c>
      <c r="E7" s="84" t="s">
        <v>5</v>
      </c>
      <c r="F7" s="313" t="s">
        <v>6</v>
      </c>
      <c r="G7" s="313" t="s">
        <v>5</v>
      </c>
      <c r="H7" s="84" t="s">
        <v>7</v>
      </c>
      <c r="I7" s="84" t="s">
        <v>7</v>
      </c>
      <c r="J7" s="84" t="s">
        <v>7</v>
      </c>
    </row>
    <row r="8" spans="1:10" s="10" customFormat="1" ht="18.75" x14ac:dyDescent="0.2">
      <c r="A8" s="242" t="s">
        <v>476</v>
      </c>
      <c r="B8" s="243"/>
      <c r="C8" s="244" t="s">
        <v>779</v>
      </c>
      <c r="D8" s="183" t="s">
        <v>742</v>
      </c>
      <c r="E8" s="184" t="s">
        <v>743</v>
      </c>
      <c r="F8" s="183" t="s">
        <v>742</v>
      </c>
      <c r="G8" s="185" t="s">
        <v>743</v>
      </c>
      <c r="H8" s="226" t="s">
        <v>744</v>
      </c>
      <c r="I8" s="227">
        <f>H8+30</f>
        <v>44617</v>
      </c>
      <c r="J8" s="144">
        <f>I8+7</f>
        <v>44624</v>
      </c>
    </row>
    <row r="9" spans="1:10" s="10" customFormat="1" ht="18.75" customHeight="1" x14ac:dyDescent="0.2">
      <c r="A9" s="242" t="s">
        <v>788</v>
      </c>
      <c r="B9" s="243"/>
      <c r="C9" s="244" t="s">
        <v>789</v>
      </c>
      <c r="D9" s="183" t="s">
        <v>775</v>
      </c>
      <c r="E9" s="315" t="s">
        <v>776</v>
      </c>
      <c r="F9" s="183" t="s">
        <v>775</v>
      </c>
      <c r="G9" s="316" t="s">
        <v>776</v>
      </c>
      <c r="H9" s="318" t="s">
        <v>778</v>
      </c>
      <c r="I9" s="227">
        <f>H9+30</f>
        <v>44620</v>
      </c>
      <c r="J9" s="144">
        <f t="shared" ref="J9:J22" si="0">I9+7</f>
        <v>44627</v>
      </c>
    </row>
    <row r="10" spans="1:10" s="10" customFormat="1" ht="18.75" x14ac:dyDescent="0.2">
      <c r="A10" s="242" t="s">
        <v>712</v>
      </c>
      <c r="B10" s="243"/>
      <c r="C10" s="244" t="s">
        <v>780</v>
      </c>
      <c r="D10" s="183" t="s">
        <v>774</v>
      </c>
      <c r="E10" s="315" t="s">
        <v>775</v>
      </c>
      <c r="F10" s="183" t="s">
        <v>774</v>
      </c>
      <c r="G10" s="317" t="s">
        <v>775</v>
      </c>
      <c r="H10" s="318" t="s">
        <v>777</v>
      </c>
      <c r="I10" s="227">
        <f t="shared" ref="I10:I22" si="1">H10+30</f>
        <v>44622</v>
      </c>
      <c r="J10" s="144">
        <f t="shared" si="0"/>
        <v>44629</v>
      </c>
    </row>
    <row r="11" spans="1:10" s="10" customFormat="1" ht="18.75" x14ac:dyDescent="0.2">
      <c r="A11" s="242" t="s">
        <v>788</v>
      </c>
      <c r="B11" s="243"/>
      <c r="C11" s="244" t="s">
        <v>790</v>
      </c>
      <c r="D11" s="186" t="s">
        <v>746</v>
      </c>
      <c r="E11" s="184" t="s">
        <v>747</v>
      </c>
      <c r="F11" s="186" t="s">
        <v>746</v>
      </c>
      <c r="G11" s="187" t="s">
        <v>747</v>
      </c>
      <c r="H11" s="142" t="s">
        <v>748</v>
      </c>
      <c r="I11" s="227">
        <f t="shared" si="1"/>
        <v>44624</v>
      </c>
      <c r="J11" s="144">
        <f t="shared" si="0"/>
        <v>44631</v>
      </c>
    </row>
    <row r="12" spans="1:10" s="10" customFormat="1" ht="18.75" x14ac:dyDescent="0.2">
      <c r="A12" s="242" t="s">
        <v>712</v>
      </c>
      <c r="B12" s="243"/>
      <c r="C12" s="244" t="s">
        <v>749</v>
      </c>
      <c r="D12" s="186" t="s">
        <v>748</v>
      </c>
      <c r="E12" s="184" t="s">
        <v>746</v>
      </c>
      <c r="F12" s="186" t="s">
        <v>748</v>
      </c>
      <c r="G12" s="187" t="s">
        <v>746</v>
      </c>
      <c r="H12" s="142" t="s">
        <v>750</v>
      </c>
      <c r="I12" s="227">
        <f t="shared" si="1"/>
        <v>44627</v>
      </c>
      <c r="J12" s="144">
        <f t="shared" si="0"/>
        <v>44634</v>
      </c>
    </row>
    <row r="13" spans="1:10" s="10" customFormat="1" ht="18.75" x14ac:dyDescent="0.2">
      <c r="A13" s="242" t="s">
        <v>788</v>
      </c>
      <c r="B13" s="243"/>
      <c r="C13" s="244" t="s">
        <v>791</v>
      </c>
      <c r="D13" s="186" t="s">
        <v>752</v>
      </c>
      <c r="E13" s="184" t="s">
        <v>748</v>
      </c>
      <c r="F13" s="186" t="s">
        <v>752</v>
      </c>
      <c r="G13" s="187" t="s">
        <v>748</v>
      </c>
      <c r="H13" s="318" t="s">
        <v>787</v>
      </c>
      <c r="I13" s="227">
        <f t="shared" si="1"/>
        <v>44629</v>
      </c>
      <c r="J13" s="144">
        <f t="shared" si="0"/>
        <v>44636</v>
      </c>
    </row>
    <row r="14" spans="1:10" s="10" customFormat="1" ht="18.75" x14ac:dyDescent="0.2">
      <c r="A14" s="242" t="s">
        <v>476</v>
      </c>
      <c r="B14" s="243"/>
      <c r="C14" s="244" t="s">
        <v>781</v>
      </c>
      <c r="D14" s="186" t="s">
        <v>753</v>
      </c>
      <c r="E14" s="184" t="s">
        <v>754</v>
      </c>
      <c r="F14" s="186" t="s">
        <v>753</v>
      </c>
      <c r="G14" s="187" t="s">
        <v>754</v>
      </c>
      <c r="H14" s="142" t="s">
        <v>755</v>
      </c>
      <c r="I14" s="227">
        <f t="shared" si="1"/>
        <v>44631</v>
      </c>
      <c r="J14" s="144">
        <f t="shared" si="0"/>
        <v>44638</v>
      </c>
    </row>
    <row r="15" spans="1:10" s="10" customFormat="1" ht="18.75" x14ac:dyDescent="0.2">
      <c r="A15" s="242" t="s">
        <v>788</v>
      </c>
      <c r="B15" s="243"/>
      <c r="C15" s="244" t="s">
        <v>792</v>
      </c>
      <c r="D15" s="186" t="s">
        <v>755</v>
      </c>
      <c r="E15" s="184" t="s">
        <v>753</v>
      </c>
      <c r="F15" s="186" t="s">
        <v>755</v>
      </c>
      <c r="G15" s="317" t="s">
        <v>787</v>
      </c>
      <c r="H15" s="142" t="s">
        <v>757</v>
      </c>
      <c r="I15" s="227">
        <f t="shared" si="1"/>
        <v>44634</v>
      </c>
      <c r="J15" s="144">
        <f t="shared" si="0"/>
        <v>44641</v>
      </c>
    </row>
    <row r="16" spans="1:10" s="10" customFormat="1" ht="18.75" x14ac:dyDescent="0.2">
      <c r="A16" s="242" t="s">
        <v>476</v>
      </c>
      <c r="B16" s="243"/>
      <c r="C16" s="244" t="s">
        <v>782</v>
      </c>
      <c r="D16" s="186" t="s">
        <v>758</v>
      </c>
      <c r="E16" s="184" t="s">
        <v>755</v>
      </c>
      <c r="F16" s="184" t="s">
        <v>758</v>
      </c>
      <c r="G16" s="184" t="s">
        <v>755</v>
      </c>
      <c r="H16" s="184" t="s">
        <v>759</v>
      </c>
      <c r="I16" s="227">
        <f t="shared" si="1"/>
        <v>44636</v>
      </c>
      <c r="J16" s="144">
        <f t="shared" si="0"/>
        <v>44643</v>
      </c>
    </row>
    <row r="17" spans="1:26" s="10" customFormat="1" ht="18.75" x14ac:dyDescent="0.2">
      <c r="A17" s="242" t="s">
        <v>741</v>
      </c>
      <c r="B17" s="243"/>
      <c r="C17" s="244"/>
      <c r="D17" s="186"/>
      <c r="E17" s="184"/>
      <c r="F17" s="186"/>
      <c r="G17" s="187"/>
      <c r="H17" s="142"/>
      <c r="I17" s="227"/>
      <c r="J17" s="144"/>
    </row>
    <row r="18" spans="1:26" s="10" customFormat="1" ht="18.75" x14ac:dyDescent="0.2">
      <c r="A18" s="242" t="s">
        <v>476</v>
      </c>
      <c r="B18" s="243"/>
      <c r="C18" s="244" t="s">
        <v>783</v>
      </c>
      <c r="D18" s="186" t="s">
        <v>760</v>
      </c>
      <c r="E18" s="184" t="s">
        <v>759</v>
      </c>
      <c r="F18" s="186" t="s">
        <v>760</v>
      </c>
      <c r="G18" s="187" t="s">
        <v>759</v>
      </c>
      <c r="H18" s="142" t="s">
        <v>761</v>
      </c>
      <c r="I18" s="227">
        <f t="shared" si="1"/>
        <v>44641</v>
      </c>
      <c r="J18" s="144">
        <f t="shared" si="0"/>
        <v>44648</v>
      </c>
    </row>
    <row r="19" spans="1:26" s="10" customFormat="1" ht="18.75" x14ac:dyDescent="0.2">
      <c r="A19" s="242" t="s">
        <v>788</v>
      </c>
      <c r="B19" s="243"/>
      <c r="C19" s="244" t="s">
        <v>793</v>
      </c>
      <c r="D19" s="186" t="s">
        <v>763</v>
      </c>
      <c r="E19" s="184" t="s">
        <v>760</v>
      </c>
      <c r="F19" s="186" t="s">
        <v>763</v>
      </c>
      <c r="G19" s="187" t="s">
        <v>760</v>
      </c>
      <c r="H19" s="142" t="s">
        <v>764</v>
      </c>
      <c r="I19" s="227">
        <f t="shared" si="1"/>
        <v>44643</v>
      </c>
      <c r="J19" s="144">
        <f t="shared" si="0"/>
        <v>44650</v>
      </c>
    </row>
    <row r="20" spans="1:26" s="10" customFormat="1" ht="18.75" x14ac:dyDescent="0.2">
      <c r="A20" s="242" t="s">
        <v>476</v>
      </c>
      <c r="B20" s="243"/>
      <c r="C20" s="244" t="s">
        <v>784</v>
      </c>
      <c r="D20" s="186" t="s">
        <v>764</v>
      </c>
      <c r="E20" s="315" t="s">
        <v>786</v>
      </c>
      <c r="F20" s="186" t="s">
        <v>764</v>
      </c>
      <c r="G20" s="187" t="s">
        <v>765</v>
      </c>
      <c r="H20" s="142" t="s">
        <v>766</v>
      </c>
      <c r="I20" s="227">
        <f t="shared" si="1"/>
        <v>44645</v>
      </c>
      <c r="J20" s="144">
        <f t="shared" si="0"/>
        <v>44652</v>
      </c>
    </row>
    <row r="21" spans="1:26" s="10" customFormat="1" ht="18.75" x14ac:dyDescent="0.2">
      <c r="A21" s="242" t="s">
        <v>788</v>
      </c>
      <c r="B21" s="243"/>
      <c r="C21" s="244" t="s">
        <v>794</v>
      </c>
      <c r="D21" s="186" t="s">
        <v>766</v>
      </c>
      <c r="E21" s="184" t="s">
        <v>764</v>
      </c>
      <c r="F21" s="186" t="s">
        <v>766</v>
      </c>
      <c r="G21" s="187" t="s">
        <v>764</v>
      </c>
      <c r="H21" s="142" t="s">
        <v>768</v>
      </c>
      <c r="I21" s="227">
        <f t="shared" si="1"/>
        <v>44648</v>
      </c>
      <c r="J21" s="144">
        <f t="shared" si="0"/>
        <v>44655</v>
      </c>
    </row>
    <row r="22" spans="1:26" s="10" customFormat="1" ht="18.75" x14ac:dyDescent="0.2">
      <c r="A22" s="242" t="s">
        <v>476</v>
      </c>
      <c r="B22" s="243"/>
      <c r="C22" s="244" t="s">
        <v>785</v>
      </c>
      <c r="D22" s="186" t="s">
        <v>769</v>
      </c>
      <c r="E22" s="184" t="s">
        <v>770</v>
      </c>
      <c r="F22" s="186" t="s">
        <v>769</v>
      </c>
      <c r="G22" s="187" t="s">
        <v>770</v>
      </c>
      <c r="H22" s="142" t="s">
        <v>771</v>
      </c>
      <c r="I22" s="227">
        <f t="shared" si="1"/>
        <v>44650</v>
      </c>
      <c r="J22" s="144">
        <f t="shared" si="0"/>
        <v>44657</v>
      </c>
    </row>
    <row r="23" spans="1:26" s="10" customFormat="1" ht="18.75" x14ac:dyDescent="0.2">
      <c r="A23" s="242"/>
      <c r="B23" s="243"/>
      <c r="C23" s="244"/>
      <c r="D23" s="186"/>
      <c r="E23" s="184"/>
      <c r="F23" s="186"/>
      <c r="G23" s="187"/>
      <c r="H23" s="142"/>
      <c r="I23" s="227"/>
      <c r="J23" s="144"/>
    </row>
    <row r="24" spans="1:26" s="10" customFormat="1" ht="18.75" x14ac:dyDescent="0.2">
      <c r="A24" s="242"/>
      <c r="B24" s="243"/>
      <c r="C24" s="244"/>
      <c r="D24" s="186"/>
      <c r="E24" s="184"/>
      <c r="F24" s="186"/>
      <c r="G24" s="187"/>
      <c r="H24" s="142"/>
      <c r="I24" s="227"/>
      <c r="J24" s="144"/>
    </row>
    <row r="25" spans="1:26" ht="6" customHeight="1" x14ac:dyDescent="0.2">
      <c r="A25" s="67"/>
      <c r="B25" s="18"/>
      <c r="C25" s="9"/>
      <c r="D25" s="118"/>
      <c r="E25" s="54"/>
      <c r="F25" s="118"/>
      <c r="G25" s="54"/>
      <c r="H25" s="54"/>
      <c r="I25" s="291"/>
      <c r="J25" s="292"/>
    </row>
    <row r="26" spans="1:26" s="199" customFormat="1" ht="17.25" x14ac:dyDescent="0.2">
      <c r="A26" s="301" t="s">
        <v>723</v>
      </c>
      <c r="B26" s="302"/>
      <c r="C26" s="302"/>
      <c r="D26" s="303"/>
      <c r="E26" s="304"/>
      <c r="F26" s="237"/>
      <c r="G26" s="202"/>
      <c r="H26" s="202"/>
      <c r="I26" s="238"/>
      <c r="J26" s="202"/>
    </row>
    <row r="27" spans="1:26" s="199" customFormat="1" ht="6.75" customHeight="1" x14ac:dyDescent="0.2">
      <c r="A27" s="307"/>
      <c r="B27" s="203"/>
      <c r="C27" s="203"/>
      <c r="D27" s="240"/>
      <c r="E27" s="240"/>
      <c r="F27" s="237"/>
      <c r="G27" s="202"/>
      <c r="H27" s="202"/>
      <c r="I27" s="238"/>
      <c r="J27" s="202"/>
    </row>
    <row r="28" spans="1:26" s="199" customFormat="1" ht="17.25" x14ac:dyDescent="0.2">
      <c r="A28" s="192" t="s">
        <v>69</v>
      </c>
      <c r="C28" s="306" t="s">
        <v>70</v>
      </c>
      <c r="D28" s="198" t="s">
        <v>71</v>
      </c>
      <c r="E28" s="197"/>
      <c r="G28" s="305" t="s">
        <v>75</v>
      </c>
      <c r="H28" s="201" t="s">
        <v>79</v>
      </c>
      <c r="I28" s="202"/>
      <c r="J28" s="202"/>
    </row>
    <row r="29" spans="1:26" s="203" customFormat="1" ht="17.25" x14ac:dyDescent="0.2">
      <c r="A29" s="193"/>
      <c r="C29" s="193"/>
      <c r="D29" s="198" t="s">
        <v>72</v>
      </c>
      <c r="E29" s="197"/>
      <c r="F29" s="199"/>
      <c r="G29" s="201"/>
      <c r="H29" s="201" t="s">
        <v>189</v>
      </c>
      <c r="I29" s="199"/>
      <c r="J29" s="199"/>
    </row>
    <row r="30" spans="1:26" s="206" customFormat="1" ht="17.25" x14ac:dyDescent="0.2">
      <c r="A30" s="194"/>
      <c r="C30" s="194"/>
      <c r="D30" s="192" t="s">
        <v>73</v>
      </c>
      <c r="E30" s="197"/>
      <c r="F30" s="199"/>
      <c r="G30" s="192"/>
      <c r="H30" s="192" t="s">
        <v>77</v>
      </c>
      <c r="I30" s="204"/>
      <c r="J30" s="205"/>
      <c r="K30" s="199"/>
      <c r="L30" s="199"/>
      <c r="M30" s="199"/>
      <c r="N30" s="199"/>
      <c r="O30" s="199"/>
      <c r="P30" s="192"/>
      <c r="Q30" s="192"/>
      <c r="R30" s="192"/>
      <c r="S30" s="199"/>
      <c r="T30" s="199"/>
      <c r="U30" s="199"/>
      <c r="V30" s="199"/>
      <c r="W30" s="199"/>
      <c r="X30" s="199"/>
      <c r="Y30" s="201"/>
      <c r="Z30" s="201"/>
    </row>
    <row r="31" spans="1:26" s="206" customFormat="1" ht="17.25" x14ac:dyDescent="0.2">
      <c r="A31" s="192"/>
      <c r="C31" s="192"/>
      <c r="D31" s="192" t="s">
        <v>74</v>
      </c>
      <c r="E31" s="199"/>
      <c r="F31" s="199"/>
      <c r="G31" s="192"/>
      <c r="H31" s="192" t="s">
        <v>78</v>
      </c>
      <c r="I31" s="204"/>
      <c r="J31" s="205"/>
      <c r="K31" s="199"/>
      <c r="L31" s="198"/>
      <c r="M31" s="199"/>
      <c r="N31" s="199"/>
      <c r="O31" s="199"/>
      <c r="P31" s="192"/>
      <c r="Q31" s="192"/>
      <c r="R31" s="192"/>
      <c r="S31" s="198"/>
      <c r="T31" s="199"/>
      <c r="U31" s="199"/>
      <c r="V31" s="199"/>
      <c r="W31" s="197"/>
      <c r="X31" s="199"/>
      <c r="Y31" s="201"/>
      <c r="Z31" s="201"/>
    </row>
    <row r="32" spans="1:26" s="59" customFormat="1" ht="21" x14ac:dyDescent="0.2">
      <c r="A32" s="293" t="s">
        <v>105</v>
      </c>
      <c r="B32" s="56"/>
      <c r="C32" s="22"/>
      <c r="D32" s="60"/>
      <c r="E32" s="60"/>
      <c r="I32" s="58"/>
      <c r="J32" s="34"/>
    </row>
    <row r="33" spans="1:10" s="59" customFormat="1" ht="21" x14ac:dyDescent="0.2">
      <c r="A33" s="294" t="s">
        <v>106</v>
      </c>
      <c r="B33" s="56"/>
      <c r="C33" s="22"/>
      <c r="D33" s="60"/>
      <c r="E33" s="60"/>
      <c r="I33" s="58"/>
      <c r="J33" s="32"/>
    </row>
    <row r="34" spans="1:10" s="59" customFormat="1" ht="21" x14ac:dyDescent="0.2">
      <c r="A34" s="293" t="s">
        <v>107</v>
      </c>
      <c r="B34" s="18"/>
      <c r="C34" s="9"/>
      <c r="D34" s="60"/>
      <c r="E34" s="60"/>
      <c r="I34" s="58"/>
      <c r="J34" s="32"/>
    </row>
    <row r="35" spans="1:10" s="59" customFormat="1" ht="21" x14ac:dyDescent="0.2">
      <c r="A35" s="293" t="s">
        <v>108</v>
      </c>
      <c r="B35" s="18"/>
      <c r="C35" s="9"/>
      <c r="D35" s="60"/>
      <c r="E35" s="60"/>
      <c r="F35" s="40"/>
      <c r="G35" s="40"/>
      <c r="H35" s="40"/>
      <c r="I35" s="60"/>
      <c r="J35" s="34"/>
    </row>
    <row r="36" spans="1:10" ht="26.25" customHeight="1" x14ac:dyDescent="0.2">
      <c r="A36" s="18"/>
      <c r="B36" s="56"/>
      <c r="C36" s="22"/>
      <c r="D36" s="60"/>
      <c r="E36" s="60"/>
      <c r="F36" s="40"/>
      <c r="G36" s="40"/>
      <c r="H36" s="40"/>
      <c r="I36" s="60"/>
      <c r="J36" s="59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0B958-6026-48FC-A8E1-B0C27DCFFD52}">
  <dimension ref="A1:Z35"/>
  <sheetViews>
    <sheetView workbookViewId="0">
      <selection activeCell="K22" sqref="K22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347" t="s">
        <v>23</v>
      </c>
      <c r="B1" s="348"/>
      <c r="C1" s="348"/>
      <c r="D1" s="348"/>
      <c r="E1" s="348"/>
      <c r="F1" s="36"/>
      <c r="G1" s="36"/>
      <c r="H1" s="36"/>
      <c r="I1" s="36"/>
      <c r="J1" s="35" t="s">
        <v>24</v>
      </c>
    </row>
    <row r="2" spans="1:10" ht="23.25" customHeight="1" x14ac:dyDescent="0.3">
      <c r="A2" s="348"/>
      <c r="B2" s="348"/>
      <c r="C2" s="348"/>
      <c r="D2" s="348"/>
      <c r="E2" s="348"/>
      <c r="F2" s="36"/>
      <c r="G2" s="36"/>
      <c r="H2" s="36"/>
      <c r="I2" s="36"/>
      <c r="J2" s="35" t="s">
        <v>25</v>
      </c>
    </row>
    <row r="3" spans="1:10" s="3" customFormat="1" ht="21.75" customHeight="1" x14ac:dyDescent="0.2">
      <c r="A3" s="297" t="s">
        <v>21</v>
      </c>
      <c r="B3" s="37"/>
      <c r="C3" s="37"/>
      <c r="D3" s="37"/>
      <c r="E3" s="37"/>
      <c r="I3" s="349">
        <v>44643</v>
      </c>
      <c r="J3" s="349"/>
    </row>
    <row r="4" spans="1:10" ht="25.5" x14ac:dyDescent="0.25">
      <c r="A4" s="321" t="s">
        <v>724</v>
      </c>
      <c r="B4" s="321"/>
      <c r="C4" s="321"/>
      <c r="D4" s="58"/>
    </row>
    <row r="5" spans="1:10" s="13" customFormat="1" ht="5.25" customHeight="1" thickBot="1" x14ac:dyDescent="0.35">
      <c r="A5" s="38"/>
      <c r="B5" s="17"/>
      <c r="C5" s="17"/>
      <c r="D5" s="71" t="s">
        <v>33</v>
      </c>
      <c r="E5" s="24"/>
      <c r="F5" s="24"/>
      <c r="G5" s="24"/>
      <c r="H5" s="24"/>
      <c r="I5" s="12"/>
    </row>
    <row r="6" spans="1:10" s="6" customFormat="1" ht="19.5" thickBot="1" x14ac:dyDescent="0.2">
      <c r="A6" s="88"/>
      <c r="B6" s="30"/>
      <c r="C6" s="16"/>
      <c r="D6" s="331" t="s">
        <v>54</v>
      </c>
      <c r="E6" s="332"/>
      <c r="F6" s="331" t="s">
        <v>68</v>
      </c>
      <c r="G6" s="332"/>
      <c r="H6" s="100" t="s">
        <v>22</v>
      </c>
      <c r="I6" s="319" t="s">
        <v>8</v>
      </c>
      <c r="J6" s="112" t="s">
        <v>10</v>
      </c>
    </row>
    <row r="7" spans="1:10" s="13" customFormat="1" ht="19.5" thickBot="1" x14ac:dyDescent="0.2">
      <c r="A7" s="334" t="s">
        <v>0</v>
      </c>
      <c r="B7" s="335"/>
      <c r="C7" s="182" t="s">
        <v>4</v>
      </c>
      <c r="D7" s="320" t="s">
        <v>6</v>
      </c>
      <c r="E7" s="84" t="s">
        <v>5</v>
      </c>
      <c r="F7" s="320" t="s">
        <v>6</v>
      </c>
      <c r="G7" s="320" t="s">
        <v>5</v>
      </c>
      <c r="H7" s="84" t="s">
        <v>7</v>
      </c>
      <c r="I7" s="84" t="s">
        <v>7</v>
      </c>
      <c r="J7" s="84" t="s">
        <v>7</v>
      </c>
    </row>
    <row r="8" spans="1:10" s="10" customFormat="1" ht="18.75" x14ac:dyDescent="0.2">
      <c r="A8" s="242" t="s">
        <v>650</v>
      </c>
      <c r="B8" s="243"/>
      <c r="C8" s="244" t="s">
        <v>796</v>
      </c>
      <c r="D8" s="183">
        <v>44652</v>
      </c>
      <c r="E8" s="184">
        <v>44650</v>
      </c>
      <c r="F8" s="183">
        <v>44652</v>
      </c>
      <c r="G8" s="184">
        <v>44650</v>
      </c>
      <c r="H8" s="226">
        <v>44655</v>
      </c>
      <c r="I8" s="227">
        <f>H8+30</f>
        <v>44685</v>
      </c>
      <c r="J8" s="144">
        <f>I8+7</f>
        <v>44692</v>
      </c>
    </row>
    <row r="9" spans="1:10" s="10" customFormat="1" ht="18.75" customHeight="1" x14ac:dyDescent="0.2">
      <c r="A9" s="242" t="s">
        <v>795</v>
      </c>
      <c r="B9" s="243"/>
      <c r="C9" s="244" t="s">
        <v>797</v>
      </c>
      <c r="D9" s="183">
        <v>44655</v>
      </c>
      <c r="E9" s="315">
        <v>44651</v>
      </c>
      <c r="F9" s="183">
        <v>44655</v>
      </c>
      <c r="G9" s="315">
        <v>44651</v>
      </c>
      <c r="H9" s="318">
        <v>44657</v>
      </c>
      <c r="I9" s="227">
        <f>H9+30</f>
        <v>44687</v>
      </c>
      <c r="J9" s="144">
        <f t="shared" ref="J9:J21" si="0">I9+7</f>
        <v>44694</v>
      </c>
    </row>
    <row r="10" spans="1:10" s="10" customFormat="1" ht="18.75" x14ac:dyDescent="0.2">
      <c r="A10" s="242" t="s">
        <v>650</v>
      </c>
      <c r="B10" s="243"/>
      <c r="C10" s="244" t="s">
        <v>798</v>
      </c>
      <c r="D10" s="183">
        <v>44657</v>
      </c>
      <c r="E10" s="315">
        <v>44655</v>
      </c>
      <c r="F10" s="183">
        <v>44657</v>
      </c>
      <c r="G10" s="315">
        <v>44655</v>
      </c>
      <c r="H10" s="318">
        <v>44660</v>
      </c>
      <c r="I10" s="227">
        <f t="shared" ref="I10:I21" si="1">H10+30</f>
        <v>44690</v>
      </c>
      <c r="J10" s="144">
        <f t="shared" si="0"/>
        <v>44697</v>
      </c>
    </row>
    <row r="11" spans="1:10" s="10" customFormat="1" ht="18.75" x14ac:dyDescent="0.2">
      <c r="A11" s="242" t="s">
        <v>795</v>
      </c>
      <c r="B11" s="243"/>
      <c r="C11" s="244" t="s">
        <v>799</v>
      </c>
      <c r="D11" s="186">
        <v>44659</v>
      </c>
      <c r="E11" s="184">
        <v>44657</v>
      </c>
      <c r="F11" s="186">
        <v>44659</v>
      </c>
      <c r="G11" s="184">
        <v>44657</v>
      </c>
      <c r="H11" s="142">
        <v>44662</v>
      </c>
      <c r="I11" s="227">
        <f t="shared" si="1"/>
        <v>44692</v>
      </c>
      <c r="J11" s="144">
        <f t="shared" si="0"/>
        <v>44699</v>
      </c>
    </row>
    <row r="12" spans="1:10" s="10" customFormat="1" ht="18.75" x14ac:dyDescent="0.2">
      <c r="A12" s="242" t="s">
        <v>650</v>
      </c>
      <c r="B12" s="243"/>
      <c r="C12" s="244" t="s">
        <v>800</v>
      </c>
      <c r="D12" s="186">
        <v>44662</v>
      </c>
      <c r="E12" s="184">
        <v>44658</v>
      </c>
      <c r="F12" s="186">
        <v>44662</v>
      </c>
      <c r="G12" s="184">
        <v>44658</v>
      </c>
      <c r="H12" s="142">
        <v>44664</v>
      </c>
      <c r="I12" s="227">
        <f t="shared" si="1"/>
        <v>44694</v>
      </c>
      <c r="J12" s="144">
        <f t="shared" si="0"/>
        <v>44701</v>
      </c>
    </row>
    <row r="13" spans="1:10" s="10" customFormat="1" ht="18.75" x14ac:dyDescent="0.2">
      <c r="A13" s="242" t="s">
        <v>795</v>
      </c>
      <c r="B13" s="243"/>
      <c r="C13" s="244" t="s">
        <v>801</v>
      </c>
      <c r="D13" s="186">
        <v>44664</v>
      </c>
      <c r="E13" s="184">
        <v>44662</v>
      </c>
      <c r="F13" s="186">
        <v>44664</v>
      </c>
      <c r="G13" s="184">
        <v>44662</v>
      </c>
      <c r="H13" s="318">
        <v>44667</v>
      </c>
      <c r="I13" s="227">
        <f t="shared" si="1"/>
        <v>44697</v>
      </c>
      <c r="J13" s="144">
        <f t="shared" si="0"/>
        <v>44704</v>
      </c>
    </row>
    <row r="14" spans="1:10" s="10" customFormat="1" ht="18.75" x14ac:dyDescent="0.2">
      <c r="A14" s="242" t="s">
        <v>650</v>
      </c>
      <c r="B14" s="243"/>
      <c r="C14" s="244" t="s">
        <v>802</v>
      </c>
      <c r="D14" s="186">
        <v>44666</v>
      </c>
      <c r="E14" s="184">
        <v>44664</v>
      </c>
      <c r="F14" s="186">
        <v>44666</v>
      </c>
      <c r="G14" s="184">
        <v>44664</v>
      </c>
      <c r="H14" s="142">
        <v>44669</v>
      </c>
      <c r="I14" s="227">
        <f t="shared" si="1"/>
        <v>44699</v>
      </c>
      <c r="J14" s="144">
        <f t="shared" si="0"/>
        <v>44706</v>
      </c>
    </row>
    <row r="15" spans="1:10" s="10" customFormat="1" ht="18.75" x14ac:dyDescent="0.2">
      <c r="A15" s="242" t="s">
        <v>795</v>
      </c>
      <c r="B15" s="243"/>
      <c r="C15" s="244" t="s">
        <v>803</v>
      </c>
      <c r="D15" s="186">
        <v>44669</v>
      </c>
      <c r="E15" s="184">
        <v>44665</v>
      </c>
      <c r="F15" s="186">
        <v>44669</v>
      </c>
      <c r="G15" s="184">
        <v>44665</v>
      </c>
      <c r="H15" s="142">
        <v>44671</v>
      </c>
      <c r="I15" s="227">
        <f t="shared" si="1"/>
        <v>44701</v>
      </c>
      <c r="J15" s="144">
        <f t="shared" si="0"/>
        <v>44708</v>
      </c>
    </row>
    <row r="16" spans="1:10" s="10" customFormat="1" ht="18.75" x14ac:dyDescent="0.2">
      <c r="A16" s="242" t="s">
        <v>650</v>
      </c>
      <c r="B16" s="243"/>
      <c r="C16" s="244" t="s">
        <v>804</v>
      </c>
      <c r="D16" s="186">
        <v>44671</v>
      </c>
      <c r="E16" s="184">
        <v>44669</v>
      </c>
      <c r="F16" s="186">
        <v>44671</v>
      </c>
      <c r="G16" s="184">
        <v>44669</v>
      </c>
      <c r="H16" s="184">
        <v>44674</v>
      </c>
      <c r="I16" s="227">
        <f t="shared" si="1"/>
        <v>44704</v>
      </c>
      <c r="J16" s="144">
        <f t="shared" si="0"/>
        <v>44711</v>
      </c>
    </row>
    <row r="17" spans="1:26" s="10" customFormat="1" ht="18.75" x14ac:dyDescent="0.2">
      <c r="A17" s="242" t="s">
        <v>795</v>
      </c>
      <c r="B17" s="243"/>
      <c r="C17" s="244" t="s">
        <v>805</v>
      </c>
      <c r="D17" s="186">
        <v>44673</v>
      </c>
      <c r="E17" s="184">
        <v>44671</v>
      </c>
      <c r="F17" s="186">
        <v>44673</v>
      </c>
      <c r="G17" s="184">
        <v>44671</v>
      </c>
      <c r="H17" s="142">
        <v>44676</v>
      </c>
      <c r="I17" s="227">
        <f t="shared" si="1"/>
        <v>44706</v>
      </c>
      <c r="J17" s="144">
        <f t="shared" si="0"/>
        <v>44713</v>
      </c>
    </row>
    <row r="18" spans="1:26" s="10" customFormat="1" ht="18.75" x14ac:dyDescent="0.2">
      <c r="A18" s="242" t="s">
        <v>650</v>
      </c>
      <c r="B18" s="243"/>
      <c r="C18" s="244" t="s">
        <v>806</v>
      </c>
      <c r="D18" s="186">
        <v>44676</v>
      </c>
      <c r="E18" s="184">
        <v>44672</v>
      </c>
      <c r="F18" s="186">
        <v>44676</v>
      </c>
      <c r="G18" s="184">
        <v>44672</v>
      </c>
      <c r="H18" s="142">
        <v>44678</v>
      </c>
      <c r="I18" s="227">
        <f t="shared" si="1"/>
        <v>44708</v>
      </c>
      <c r="J18" s="144">
        <f t="shared" si="0"/>
        <v>44715</v>
      </c>
    </row>
    <row r="19" spans="1:26" s="10" customFormat="1" ht="18.75" x14ac:dyDescent="0.2">
      <c r="A19" s="242" t="s">
        <v>795</v>
      </c>
      <c r="B19" s="243"/>
      <c r="C19" s="244" t="s">
        <v>807</v>
      </c>
      <c r="D19" s="186">
        <v>44678</v>
      </c>
      <c r="E19" s="184">
        <v>44676</v>
      </c>
      <c r="F19" s="186">
        <v>44678</v>
      </c>
      <c r="G19" s="184">
        <v>44676</v>
      </c>
      <c r="H19" s="142">
        <v>44681</v>
      </c>
      <c r="I19" s="227">
        <f t="shared" si="1"/>
        <v>44711</v>
      </c>
      <c r="J19" s="144">
        <f t="shared" si="0"/>
        <v>44718</v>
      </c>
    </row>
    <row r="20" spans="1:26" s="10" customFormat="1" ht="18.75" x14ac:dyDescent="0.2">
      <c r="A20" s="242" t="s">
        <v>650</v>
      </c>
      <c r="B20" s="243"/>
      <c r="C20" s="244" t="s">
        <v>808</v>
      </c>
      <c r="D20" s="186">
        <v>44680</v>
      </c>
      <c r="E20" s="315">
        <v>44678</v>
      </c>
      <c r="F20" s="186">
        <v>44680</v>
      </c>
      <c r="G20" s="315">
        <v>44678</v>
      </c>
      <c r="H20" s="142">
        <v>44683</v>
      </c>
      <c r="I20" s="227">
        <f t="shared" si="1"/>
        <v>44713</v>
      </c>
      <c r="J20" s="144">
        <f t="shared" si="0"/>
        <v>44720</v>
      </c>
    </row>
    <row r="21" spans="1:26" s="10" customFormat="1" ht="18.75" x14ac:dyDescent="0.2">
      <c r="A21" s="242" t="s">
        <v>650</v>
      </c>
      <c r="B21" s="243"/>
      <c r="C21" s="244" t="s">
        <v>809</v>
      </c>
      <c r="D21" s="186">
        <v>44685</v>
      </c>
      <c r="E21" s="184">
        <v>44679</v>
      </c>
      <c r="F21" s="186">
        <v>44685</v>
      </c>
      <c r="G21" s="184">
        <v>44679</v>
      </c>
      <c r="H21" s="142">
        <v>44688</v>
      </c>
      <c r="I21" s="227">
        <f t="shared" si="1"/>
        <v>44718</v>
      </c>
      <c r="J21" s="144">
        <f t="shared" si="0"/>
        <v>44725</v>
      </c>
    </row>
    <row r="22" spans="1:26" s="10" customFormat="1" ht="18.75" x14ac:dyDescent="0.2">
      <c r="A22" s="242"/>
      <c r="B22" s="243"/>
      <c r="C22" s="244"/>
      <c r="D22" s="186"/>
      <c r="E22" s="184"/>
      <c r="F22" s="186"/>
      <c r="G22" s="187"/>
      <c r="H22" s="142"/>
      <c r="I22" s="227"/>
      <c r="J22" s="144"/>
    </row>
    <row r="23" spans="1:26" s="10" customFormat="1" ht="18.75" x14ac:dyDescent="0.2">
      <c r="A23" s="242"/>
      <c r="B23" s="243"/>
      <c r="C23" s="244"/>
      <c r="D23" s="186"/>
      <c r="E23" s="184"/>
      <c r="F23" s="186"/>
      <c r="G23" s="187"/>
      <c r="H23" s="142"/>
      <c r="I23" s="227"/>
      <c r="J23" s="144"/>
    </row>
    <row r="24" spans="1:26" ht="6" customHeight="1" x14ac:dyDescent="0.2">
      <c r="A24" s="67"/>
      <c r="B24" s="18"/>
      <c r="C24" s="9"/>
      <c r="D24" s="118"/>
      <c r="E24" s="54"/>
      <c r="F24" s="118"/>
      <c r="G24" s="54"/>
      <c r="H24" s="54"/>
      <c r="I24" s="291"/>
      <c r="J24" s="292"/>
    </row>
    <row r="25" spans="1:26" s="199" customFormat="1" ht="17.25" x14ac:dyDescent="0.2">
      <c r="A25" s="301" t="s">
        <v>723</v>
      </c>
      <c r="B25" s="302"/>
      <c r="C25" s="302"/>
      <c r="D25" s="303"/>
      <c r="E25" s="304"/>
      <c r="F25" s="237"/>
      <c r="G25" s="202"/>
      <c r="H25" s="202"/>
      <c r="I25" s="238"/>
      <c r="J25" s="202"/>
    </row>
    <row r="26" spans="1:26" s="199" customFormat="1" ht="6.75" customHeight="1" x14ac:dyDescent="0.2">
      <c r="A26" s="307"/>
      <c r="B26" s="203"/>
      <c r="C26" s="203"/>
      <c r="D26" s="240"/>
      <c r="E26" s="240"/>
      <c r="F26" s="237"/>
      <c r="G26" s="202"/>
      <c r="H26" s="202"/>
      <c r="I26" s="238"/>
      <c r="J26" s="202"/>
    </row>
    <row r="27" spans="1:26" s="199" customFormat="1" ht="17.25" x14ac:dyDescent="0.2">
      <c r="A27" s="192" t="s">
        <v>69</v>
      </c>
      <c r="C27" s="306" t="s">
        <v>70</v>
      </c>
      <c r="D27" s="198" t="s">
        <v>71</v>
      </c>
      <c r="E27" s="197"/>
      <c r="G27" s="305" t="s">
        <v>75</v>
      </c>
      <c r="H27" s="201" t="s">
        <v>79</v>
      </c>
      <c r="I27" s="202"/>
      <c r="J27" s="202"/>
    </row>
    <row r="28" spans="1:26" s="203" customFormat="1" ht="17.25" x14ac:dyDescent="0.2">
      <c r="A28" s="193"/>
      <c r="C28" s="193"/>
      <c r="D28" s="198" t="s">
        <v>72</v>
      </c>
      <c r="E28" s="197"/>
      <c r="F28" s="199"/>
      <c r="G28" s="201"/>
      <c r="H28" s="201" t="s">
        <v>189</v>
      </c>
      <c r="I28" s="199"/>
      <c r="J28" s="199"/>
    </row>
    <row r="29" spans="1:26" s="206" customFormat="1" ht="17.25" x14ac:dyDescent="0.2">
      <c r="A29" s="194"/>
      <c r="C29" s="194"/>
      <c r="D29" s="192" t="s">
        <v>73</v>
      </c>
      <c r="E29" s="197"/>
      <c r="F29" s="199"/>
      <c r="G29" s="192"/>
      <c r="H29" s="192" t="s">
        <v>77</v>
      </c>
      <c r="I29" s="204"/>
      <c r="J29" s="205"/>
      <c r="K29" s="199"/>
      <c r="L29" s="199"/>
      <c r="M29" s="199"/>
      <c r="N29" s="199"/>
      <c r="O29" s="199"/>
      <c r="P29" s="192"/>
      <c r="Q29" s="192"/>
      <c r="R29" s="192"/>
      <c r="S29" s="199"/>
      <c r="T29" s="199"/>
      <c r="U29" s="199"/>
      <c r="V29" s="199"/>
      <c r="W29" s="199"/>
      <c r="X29" s="199"/>
      <c r="Y29" s="201"/>
      <c r="Z29" s="201"/>
    </row>
    <row r="30" spans="1:26" s="206" customFormat="1" ht="17.25" x14ac:dyDescent="0.2">
      <c r="A30" s="192"/>
      <c r="C30" s="192"/>
      <c r="D30" s="192" t="s">
        <v>74</v>
      </c>
      <c r="E30" s="199"/>
      <c r="F30" s="199"/>
      <c r="G30" s="192"/>
      <c r="H30" s="192" t="s">
        <v>78</v>
      </c>
      <c r="I30" s="204"/>
      <c r="J30" s="205"/>
      <c r="K30" s="199"/>
      <c r="L30" s="198"/>
      <c r="M30" s="199"/>
      <c r="N30" s="199"/>
      <c r="O30" s="199"/>
      <c r="P30" s="192"/>
      <c r="Q30" s="192"/>
      <c r="R30" s="192"/>
      <c r="S30" s="198"/>
      <c r="T30" s="199"/>
      <c r="U30" s="199"/>
      <c r="V30" s="199"/>
      <c r="W30" s="197"/>
      <c r="X30" s="199"/>
      <c r="Y30" s="201"/>
      <c r="Z30" s="201"/>
    </row>
    <row r="31" spans="1:26" s="59" customFormat="1" ht="21" x14ac:dyDescent="0.2">
      <c r="A31" s="293" t="s">
        <v>105</v>
      </c>
      <c r="B31" s="56"/>
      <c r="C31" s="22"/>
      <c r="D31" s="60"/>
      <c r="E31" s="60"/>
      <c r="I31" s="58"/>
      <c r="J31" s="34"/>
    </row>
    <row r="32" spans="1:26" s="59" customFormat="1" ht="21" x14ac:dyDescent="0.2">
      <c r="A32" s="294" t="s">
        <v>106</v>
      </c>
      <c r="B32" s="56"/>
      <c r="C32" s="22"/>
      <c r="D32" s="60"/>
      <c r="E32" s="60"/>
      <c r="I32" s="58"/>
      <c r="J32" s="32"/>
    </row>
    <row r="33" spans="1:10" s="59" customFormat="1" ht="21" x14ac:dyDescent="0.2">
      <c r="A33" s="293" t="s">
        <v>107</v>
      </c>
      <c r="B33" s="18"/>
      <c r="C33" s="9"/>
      <c r="D33" s="60"/>
      <c r="E33" s="60"/>
      <c r="I33" s="58"/>
      <c r="J33" s="32"/>
    </row>
    <row r="34" spans="1:10" s="59" customFormat="1" ht="21" x14ac:dyDescent="0.2">
      <c r="A34" s="293" t="s">
        <v>108</v>
      </c>
      <c r="B34" s="18"/>
      <c r="C34" s="9"/>
      <c r="D34" s="60"/>
      <c r="E34" s="60"/>
      <c r="F34" s="40"/>
      <c r="G34" s="40"/>
      <c r="H34" s="40"/>
      <c r="I34" s="60"/>
      <c r="J34" s="34"/>
    </row>
    <row r="35" spans="1:10" ht="26.25" customHeight="1" x14ac:dyDescent="0.2">
      <c r="A35" s="18"/>
      <c r="B35" s="56"/>
      <c r="C35" s="22"/>
      <c r="D35" s="60"/>
      <c r="E35" s="60"/>
      <c r="F35" s="40"/>
      <c r="G35" s="40"/>
      <c r="H35" s="40"/>
      <c r="I35" s="60"/>
      <c r="J35" s="59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D5B8E-8E52-4A95-84F9-16DA4042E122}">
  <dimension ref="A1:Z35"/>
  <sheetViews>
    <sheetView topLeftCell="A16" workbookViewId="0">
      <selection activeCell="J17" sqref="J17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347" t="s">
        <v>23</v>
      </c>
      <c r="B1" s="348"/>
      <c r="C1" s="348"/>
      <c r="D1" s="348"/>
      <c r="E1" s="348"/>
      <c r="F1" s="36"/>
      <c r="G1" s="36"/>
      <c r="H1" s="36"/>
      <c r="I1" s="36"/>
      <c r="J1" s="35" t="s">
        <v>24</v>
      </c>
    </row>
    <row r="2" spans="1:10" ht="23.25" customHeight="1" x14ac:dyDescent="0.3">
      <c r="A2" s="348"/>
      <c r="B2" s="348"/>
      <c r="C2" s="348"/>
      <c r="D2" s="348"/>
      <c r="E2" s="348"/>
      <c r="F2" s="36"/>
      <c r="G2" s="36"/>
      <c r="H2" s="36"/>
      <c r="I2" s="36"/>
      <c r="J2" s="35" t="s">
        <v>25</v>
      </c>
    </row>
    <row r="3" spans="1:10" s="3" customFormat="1" ht="21.75" customHeight="1" x14ac:dyDescent="0.2">
      <c r="A3" s="297" t="s">
        <v>21</v>
      </c>
      <c r="B3" s="37"/>
      <c r="C3" s="37"/>
      <c r="D3" s="37"/>
      <c r="E3" s="37"/>
      <c r="I3" s="349">
        <v>44687</v>
      </c>
      <c r="J3" s="349"/>
    </row>
    <row r="4" spans="1:10" ht="25.5" x14ac:dyDescent="0.25">
      <c r="A4" s="324" t="s">
        <v>724</v>
      </c>
      <c r="B4" s="324"/>
      <c r="C4" s="324"/>
      <c r="D4" s="58"/>
    </row>
    <row r="5" spans="1:10" s="13" customFormat="1" ht="5.25" customHeight="1" thickBot="1" x14ac:dyDescent="0.35">
      <c r="A5" s="38"/>
      <c r="B5" s="17"/>
      <c r="C5" s="17"/>
      <c r="D5" s="71" t="s">
        <v>33</v>
      </c>
      <c r="E5" s="24"/>
      <c r="F5" s="24"/>
      <c r="G5" s="24"/>
      <c r="H5" s="24"/>
      <c r="I5" s="12"/>
    </row>
    <row r="6" spans="1:10" s="6" customFormat="1" ht="19.5" thickBot="1" x14ac:dyDescent="0.2">
      <c r="A6" s="88"/>
      <c r="B6" s="30"/>
      <c r="C6" s="16"/>
      <c r="D6" s="331" t="s">
        <v>54</v>
      </c>
      <c r="E6" s="332"/>
      <c r="F6" s="331" t="s">
        <v>68</v>
      </c>
      <c r="G6" s="332"/>
      <c r="H6" s="100" t="s">
        <v>22</v>
      </c>
      <c r="I6" s="322" t="s">
        <v>8</v>
      </c>
      <c r="J6" s="112" t="s">
        <v>10</v>
      </c>
    </row>
    <row r="7" spans="1:10" s="13" customFormat="1" ht="19.5" thickBot="1" x14ac:dyDescent="0.2">
      <c r="A7" s="334" t="s">
        <v>0</v>
      </c>
      <c r="B7" s="335"/>
      <c r="C7" s="182" t="s">
        <v>4</v>
      </c>
      <c r="D7" s="323" t="s">
        <v>6</v>
      </c>
      <c r="E7" s="84" t="s">
        <v>5</v>
      </c>
      <c r="F7" s="323" t="s">
        <v>6</v>
      </c>
      <c r="G7" s="323" t="s">
        <v>5</v>
      </c>
      <c r="H7" s="84" t="s">
        <v>7</v>
      </c>
      <c r="I7" s="84" t="s">
        <v>7</v>
      </c>
      <c r="J7" s="84" t="s">
        <v>7</v>
      </c>
    </row>
    <row r="8" spans="1:10" s="10" customFormat="1" ht="18.75" x14ac:dyDescent="0.2">
      <c r="A8" s="242" t="s">
        <v>650</v>
      </c>
      <c r="B8" s="243"/>
      <c r="C8" s="244" t="s">
        <v>810</v>
      </c>
      <c r="D8" s="183">
        <v>44694</v>
      </c>
      <c r="E8" s="184">
        <v>44692</v>
      </c>
      <c r="F8" s="183">
        <v>44694</v>
      </c>
      <c r="G8" s="184">
        <v>44692</v>
      </c>
      <c r="H8" s="226">
        <v>44697</v>
      </c>
      <c r="I8" s="227">
        <f>H8+30</f>
        <v>44727</v>
      </c>
      <c r="J8" s="144">
        <f>I8+7</f>
        <v>44734</v>
      </c>
    </row>
    <row r="9" spans="1:10" s="10" customFormat="1" ht="18.75" customHeight="1" x14ac:dyDescent="0.2">
      <c r="A9" s="242" t="s">
        <v>795</v>
      </c>
      <c r="B9" s="243"/>
      <c r="C9" s="244" t="s">
        <v>811</v>
      </c>
      <c r="D9" s="183">
        <v>44697</v>
      </c>
      <c r="E9" s="315">
        <v>44693</v>
      </c>
      <c r="F9" s="183">
        <v>44697</v>
      </c>
      <c r="G9" s="315">
        <v>44693</v>
      </c>
      <c r="H9" s="318">
        <v>44699</v>
      </c>
      <c r="I9" s="227">
        <f>H9+30</f>
        <v>44729</v>
      </c>
      <c r="J9" s="144">
        <f t="shared" ref="J9:J17" si="0">I9+7</f>
        <v>44736</v>
      </c>
    </row>
    <row r="10" spans="1:10" s="10" customFormat="1" ht="18.75" x14ac:dyDescent="0.2">
      <c r="A10" s="242" t="s">
        <v>650</v>
      </c>
      <c r="B10" s="243"/>
      <c r="C10" s="244" t="s">
        <v>813</v>
      </c>
      <c r="D10" s="183">
        <v>44699</v>
      </c>
      <c r="E10" s="315">
        <v>44697</v>
      </c>
      <c r="F10" s="183">
        <v>44699</v>
      </c>
      <c r="G10" s="315">
        <v>44697</v>
      </c>
      <c r="H10" s="318">
        <v>44702</v>
      </c>
      <c r="I10" s="227">
        <f t="shared" ref="I10:I17" si="1">H10+30</f>
        <v>44732</v>
      </c>
      <c r="J10" s="144">
        <f t="shared" si="0"/>
        <v>44739</v>
      </c>
    </row>
    <row r="11" spans="1:10" s="10" customFormat="1" ht="18.75" x14ac:dyDescent="0.2">
      <c r="A11" s="242" t="s">
        <v>812</v>
      </c>
      <c r="B11" s="243"/>
      <c r="C11" s="244" t="s">
        <v>814</v>
      </c>
      <c r="D11" s="186">
        <v>44701</v>
      </c>
      <c r="E11" s="184">
        <v>44699</v>
      </c>
      <c r="F11" s="186">
        <v>44701</v>
      </c>
      <c r="G11" s="184">
        <v>44699</v>
      </c>
      <c r="H11" s="142">
        <v>44704</v>
      </c>
      <c r="I11" s="227">
        <f t="shared" si="1"/>
        <v>44734</v>
      </c>
      <c r="J11" s="144">
        <f t="shared" si="0"/>
        <v>44741</v>
      </c>
    </row>
    <row r="12" spans="1:10" s="10" customFormat="1" ht="18.75" x14ac:dyDescent="0.2">
      <c r="A12" s="242" t="s">
        <v>650</v>
      </c>
      <c r="B12" s="243"/>
      <c r="C12" s="244" t="s">
        <v>815</v>
      </c>
      <c r="D12" s="186">
        <v>44704</v>
      </c>
      <c r="E12" s="184">
        <v>44700</v>
      </c>
      <c r="F12" s="186">
        <v>44704</v>
      </c>
      <c r="G12" s="184">
        <v>44700</v>
      </c>
      <c r="H12" s="142">
        <v>44706</v>
      </c>
      <c r="I12" s="227">
        <f t="shared" si="1"/>
        <v>44736</v>
      </c>
      <c r="J12" s="144">
        <f t="shared" si="0"/>
        <v>44743</v>
      </c>
    </row>
    <row r="13" spans="1:10" s="10" customFormat="1" ht="18.75" x14ac:dyDescent="0.2">
      <c r="A13" s="242" t="s">
        <v>795</v>
      </c>
      <c r="B13" s="243"/>
      <c r="C13" s="244" t="s">
        <v>816</v>
      </c>
      <c r="D13" s="186">
        <v>44706</v>
      </c>
      <c r="E13" s="184">
        <v>44704</v>
      </c>
      <c r="F13" s="186">
        <v>44706</v>
      </c>
      <c r="G13" s="184">
        <v>44704</v>
      </c>
      <c r="H13" s="318">
        <v>44709</v>
      </c>
      <c r="I13" s="227">
        <f t="shared" si="1"/>
        <v>44739</v>
      </c>
      <c r="J13" s="144">
        <f t="shared" si="0"/>
        <v>44746</v>
      </c>
    </row>
    <row r="14" spans="1:10" s="10" customFormat="1" ht="18.75" x14ac:dyDescent="0.2">
      <c r="A14" s="242" t="s">
        <v>650</v>
      </c>
      <c r="B14" s="243"/>
      <c r="C14" s="244" t="s">
        <v>817</v>
      </c>
      <c r="D14" s="186">
        <v>44708</v>
      </c>
      <c r="E14" s="184">
        <v>44706</v>
      </c>
      <c r="F14" s="186">
        <v>44708</v>
      </c>
      <c r="G14" s="184">
        <v>44706</v>
      </c>
      <c r="H14" s="142">
        <v>44711</v>
      </c>
      <c r="I14" s="227">
        <f t="shared" si="1"/>
        <v>44741</v>
      </c>
      <c r="J14" s="144">
        <f t="shared" si="0"/>
        <v>44748</v>
      </c>
    </row>
    <row r="15" spans="1:10" s="10" customFormat="1" ht="18.75" x14ac:dyDescent="0.2">
      <c r="A15" s="242" t="s">
        <v>795</v>
      </c>
      <c r="B15" s="243"/>
      <c r="C15" s="244" t="s">
        <v>818</v>
      </c>
      <c r="D15" s="186">
        <v>44711</v>
      </c>
      <c r="E15" s="184">
        <v>44707</v>
      </c>
      <c r="F15" s="186">
        <v>44711</v>
      </c>
      <c r="G15" s="184">
        <v>44707</v>
      </c>
      <c r="H15" s="142">
        <v>44713</v>
      </c>
      <c r="I15" s="227">
        <f t="shared" si="1"/>
        <v>44743</v>
      </c>
      <c r="J15" s="144">
        <f t="shared" si="0"/>
        <v>44750</v>
      </c>
    </row>
    <row r="16" spans="1:10" s="10" customFormat="1" ht="18.75" x14ac:dyDescent="0.2">
      <c r="A16" s="242" t="s">
        <v>650</v>
      </c>
      <c r="B16" s="243"/>
      <c r="C16" s="244" t="s">
        <v>819</v>
      </c>
      <c r="D16" s="186">
        <v>44713</v>
      </c>
      <c r="E16" s="184">
        <v>44711</v>
      </c>
      <c r="F16" s="186">
        <v>44713</v>
      </c>
      <c r="G16" s="184">
        <v>44711</v>
      </c>
      <c r="H16" s="184">
        <v>44716</v>
      </c>
      <c r="I16" s="227">
        <f t="shared" si="1"/>
        <v>44746</v>
      </c>
      <c r="J16" s="144">
        <f t="shared" si="0"/>
        <v>44753</v>
      </c>
    </row>
    <row r="17" spans="1:26" s="10" customFormat="1" ht="18.75" x14ac:dyDescent="0.2">
      <c r="A17" s="242" t="s">
        <v>795</v>
      </c>
      <c r="B17" s="243"/>
      <c r="C17" s="244" t="s">
        <v>820</v>
      </c>
      <c r="D17" s="186">
        <v>44715</v>
      </c>
      <c r="E17" s="184">
        <v>44713</v>
      </c>
      <c r="F17" s="186">
        <v>44715</v>
      </c>
      <c r="G17" s="184">
        <v>44713</v>
      </c>
      <c r="H17" s="142">
        <v>44718</v>
      </c>
      <c r="I17" s="227">
        <f t="shared" si="1"/>
        <v>44748</v>
      </c>
      <c r="J17" s="144">
        <f t="shared" si="0"/>
        <v>44755</v>
      </c>
    </row>
    <row r="18" spans="1:26" s="10" customFormat="1" ht="18.75" x14ac:dyDescent="0.2">
      <c r="A18" s="242"/>
      <c r="B18" s="243"/>
      <c r="C18" s="244"/>
      <c r="D18" s="186"/>
      <c r="E18" s="184"/>
      <c r="F18" s="186"/>
      <c r="G18" s="184"/>
      <c r="H18" s="142"/>
      <c r="I18" s="227"/>
      <c r="J18" s="144"/>
    </row>
    <row r="19" spans="1:26" s="10" customFormat="1" ht="18.75" x14ac:dyDescent="0.2">
      <c r="A19" s="242"/>
      <c r="B19" s="243"/>
      <c r="C19" s="244"/>
      <c r="D19" s="186"/>
      <c r="E19" s="184"/>
      <c r="F19" s="186"/>
      <c r="G19" s="184"/>
      <c r="H19" s="142"/>
      <c r="I19" s="227"/>
      <c r="J19" s="144"/>
    </row>
    <row r="20" spans="1:26" s="10" customFormat="1" ht="18.75" x14ac:dyDescent="0.2">
      <c r="A20" s="242"/>
      <c r="B20" s="243"/>
      <c r="C20" s="244"/>
      <c r="D20" s="186"/>
      <c r="E20" s="315"/>
      <c r="F20" s="186"/>
      <c r="G20" s="315"/>
      <c r="H20" s="142"/>
      <c r="I20" s="227"/>
      <c r="J20" s="144"/>
    </row>
    <row r="21" spans="1:26" s="10" customFormat="1" ht="18.75" x14ac:dyDescent="0.2">
      <c r="A21" s="242"/>
      <c r="B21" s="243"/>
      <c r="C21" s="244"/>
      <c r="D21" s="186"/>
      <c r="E21" s="184"/>
      <c r="F21" s="186"/>
      <c r="G21" s="184"/>
      <c r="H21" s="142"/>
      <c r="I21" s="227"/>
      <c r="J21" s="144"/>
    </row>
    <row r="22" spans="1:26" s="10" customFormat="1" ht="18.75" x14ac:dyDescent="0.2">
      <c r="A22" s="242"/>
      <c r="B22" s="243"/>
      <c r="C22" s="244"/>
      <c r="D22" s="186"/>
      <c r="E22" s="184"/>
      <c r="F22" s="186"/>
      <c r="G22" s="187"/>
      <c r="H22" s="142"/>
      <c r="I22" s="227"/>
      <c r="J22" s="144"/>
    </row>
    <row r="23" spans="1:26" s="10" customFormat="1" ht="18.75" x14ac:dyDescent="0.2">
      <c r="A23" s="242"/>
      <c r="B23" s="243"/>
      <c r="C23" s="244"/>
      <c r="D23" s="186"/>
      <c r="E23" s="184"/>
      <c r="F23" s="186"/>
      <c r="G23" s="187"/>
      <c r="H23" s="142"/>
      <c r="I23" s="227"/>
      <c r="J23" s="144"/>
    </row>
    <row r="24" spans="1:26" ht="6" customHeight="1" x14ac:dyDescent="0.2">
      <c r="A24" s="67"/>
      <c r="B24" s="18"/>
      <c r="C24" s="9"/>
      <c r="D24" s="118"/>
      <c r="E24" s="54"/>
      <c r="F24" s="118"/>
      <c r="G24" s="54"/>
      <c r="H24" s="54"/>
      <c r="I24" s="291"/>
      <c r="J24" s="292"/>
    </row>
    <row r="25" spans="1:26" s="199" customFormat="1" ht="17.25" x14ac:dyDescent="0.2">
      <c r="A25" s="301" t="s">
        <v>723</v>
      </c>
      <c r="B25" s="302"/>
      <c r="C25" s="302"/>
      <c r="D25" s="303"/>
      <c r="E25" s="304"/>
      <c r="F25" s="237"/>
      <c r="G25" s="202"/>
      <c r="H25" s="202"/>
      <c r="I25" s="238"/>
      <c r="J25" s="202"/>
    </row>
    <row r="26" spans="1:26" s="199" customFormat="1" ht="6.75" customHeight="1" x14ac:dyDescent="0.2">
      <c r="A26" s="307"/>
      <c r="B26" s="203"/>
      <c r="C26" s="203"/>
      <c r="D26" s="240"/>
      <c r="E26" s="240"/>
      <c r="F26" s="237"/>
      <c r="G26" s="202"/>
      <c r="H26" s="202"/>
      <c r="I26" s="238"/>
      <c r="J26" s="202"/>
    </row>
    <row r="27" spans="1:26" s="199" customFormat="1" ht="17.25" x14ac:dyDescent="0.2">
      <c r="A27" s="192" t="s">
        <v>69</v>
      </c>
      <c r="C27" s="306" t="s">
        <v>70</v>
      </c>
      <c r="D27" s="198" t="s">
        <v>71</v>
      </c>
      <c r="E27" s="197"/>
      <c r="G27" s="305" t="s">
        <v>75</v>
      </c>
      <c r="H27" s="201" t="s">
        <v>79</v>
      </c>
      <c r="I27" s="202"/>
      <c r="J27" s="202"/>
    </row>
    <row r="28" spans="1:26" s="203" customFormat="1" ht="17.25" x14ac:dyDescent="0.2">
      <c r="A28" s="193"/>
      <c r="C28" s="193"/>
      <c r="D28" s="198" t="s">
        <v>72</v>
      </c>
      <c r="E28" s="197"/>
      <c r="F28" s="199"/>
      <c r="G28" s="201"/>
      <c r="H28" s="201" t="s">
        <v>189</v>
      </c>
      <c r="I28" s="199"/>
      <c r="J28" s="199"/>
    </row>
    <row r="29" spans="1:26" s="206" customFormat="1" ht="17.25" x14ac:dyDescent="0.2">
      <c r="A29" s="194"/>
      <c r="C29" s="194"/>
      <c r="D29" s="192" t="s">
        <v>73</v>
      </c>
      <c r="E29" s="197"/>
      <c r="F29" s="199"/>
      <c r="G29" s="192"/>
      <c r="H29" s="192" t="s">
        <v>77</v>
      </c>
      <c r="I29" s="204"/>
      <c r="J29" s="205"/>
      <c r="K29" s="199"/>
      <c r="L29" s="199"/>
      <c r="M29" s="199"/>
      <c r="N29" s="199"/>
      <c r="O29" s="199"/>
      <c r="P29" s="192"/>
      <c r="Q29" s="192"/>
      <c r="R29" s="192"/>
      <c r="S29" s="199"/>
      <c r="T29" s="199"/>
      <c r="U29" s="199"/>
      <c r="V29" s="199"/>
      <c r="W29" s="199"/>
      <c r="X29" s="199"/>
      <c r="Y29" s="201"/>
      <c r="Z29" s="201"/>
    </row>
    <row r="30" spans="1:26" s="206" customFormat="1" ht="17.25" x14ac:dyDescent="0.2">
      <c r="A30" s="192"/>
      <c r="C30" s="192"/>
      <c r="D30" s="192" t="s">
        <v>74</v>
      </c>
      <c r="E30" s="199"/>
      <c r="F30" s="199"/>
      <c r="G30" s="192"/>
      <c r="H30" s="192" t="s">
        <v>78</v>
      </c>
      <c r="I30" s="204"/>
      <c r="J30" s="205"/>
      <c r="K30" s="199"/>
      <c r="L30" s="198"/>
      <c r="M30" s="199"/>
      <c r="N30" s="199"/>
      <c r="O30" s="199"/>
      <c r="P30" s="192"/>
      <c r="Q30" s="192"/>
      <c r="R30" s="192"/>
      <c r="S30" s="198"/>
      <c r="T30" s="199"/>
      <c r="U30" s="199"/>
      <c r="V30" s="199"/>
      <c r="W30" s="197"/>
      <c r="X30" s="199"/>
      <c r="Y30" s="201"/>
      <c r="Z30" s="201"/>
    </row>
    <row r="31" spans="1:26" s="59" customFormat="1" ht="21" x14ac:dyDescent="0.2">
      <c r="A31" s="293" t="s">
        <v>105</v>
      </c>
      <c r="B31" s="56"/>
      <c r="C31" s="22"/>
      <c r="D31" s="60"/>
      <c r="E31" s="60"/>
      <c r="I31" s="58"/>
      <c r="J31" s="34"/>
    </row>
    <row r="32" spans="1:26" s="59" customFormat="1" ht="21" x14ac:dyDescent="0.2">
      <c r="A32" s="294" t="s">
        <v>106</v>
      </c>
      <c r="B32" s="56"/>
      <c r="C32" s="22"/>
      <c r="D32" s="60"/>
      <c r="E32" s="60"/>
      <c r="I32" s="58"/>
      <c r="J32" s="32"/>
    </row>
    <row r="33" spans="1:10" s="59" customFormat="1" ht="21" x14ac:dyDescent="0.2">
      <c r="A33" s="293" t="s">
        <v>107</v>
      </c>
      <c r="B33" s="18"/>
      <c r="C33" s="9"/>
      <c r="D33" s="60"/>
      <c r="E33" s="60"/>
      <c r="I33" s="58"/>
      <c r="J33" s="32"/>
    </row>
    <row r="34" spans="1:10" s="59" customFormat="1" ht="21" x14ac:dyDescent="0.2">
      <c r="A34" s="293" t="s">
        <v>108</v>
      </c>
      <c r="B34" s="18"/>
      <c r="C34" s="9"/>
      <c r="D34" s="60"/>
      <c r="E34" s="60"/>
      <c r="F34" s="40"/>
      <c r="G34" s="40"/>
      <c r="H34" s="40"/>
      <c r="I34" s="60"/>
      <c r="J34" s="34"/>
    </row>
    <row r="35" spans="1:10" ht="26.25" customHeight="1" x14ac:dyDescent="0.2">
      <c r="A35" s="18"/>
      <c r="B35" s="56"/>
      <c r="C35" s="22"/>
      <c r="D35" s="60"/>
      <c r="E35" s="60"/>
      <c r="F35" s="40"/>
      <c r="G35" s="40"/>
      <c r="H35" s="40"/>
      <c r="I35" s="60"/>
      <c r="J35" s="59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D073E-AC50-403A-A051-DDD8823DE7DD}">
  <sheetPr>
    <tabColor rgb="FF00B0F0"/>
  </sheetPr>
  <dimension ref="A1:Z35"/>
  <sheetViews>
    <sheetView tabSelected="1" topLeftCell="C10" workbookViewId="0">
      <selection activeCell="J9" sqref="J9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347" t="s">
        <v>23</v>
      </c>
      <c r="B1" s="348"/>
      <c r="C1" s="348"/>
      <c r="D1" s="348"/>
      <c r="E1" s="348"/>
      <c r="F1" s="36"/>
      <c r="G1" s="36"/>
      <c r="H1" s="36"/>
      <c r="I1" s="36"/>
      <c r="J1" s="35" t="s">
        <v>24</v>
      </c>
    </row>
    <row r="2" spans="1:10" ht="23.25" customHeight="1" x14ac:dyDescent="0.3">
      <c r="A2" s="348"/>
      <c r="B2" s="348"/>
      <c r="C2" s="348"/>
      <c r="D2" s="348"/>
      <c r="E2" s="348"/>
      <c r="F2" s="36"/>
      <c r="G2" s="36"/>
      <c r="H2" s="36"/>
      <c r="I2" s="36"/>
      <c r="J2" s="35" t="s">
        <v>25</v>
      </c>
    </row>
    <row r="3" spans="1:10" s="3" customFormat="1" ht="21.75" customHeight="1" x14ac:dyDescent="0.2">
      <c r="A3" s="297" t="s">
        <v>21</v>
      </c>
      <c r="B3" s="37"/>
      <c r="C3" s="37"/>
      <c r="D3" s="37"/>
      <c r="E3" s="37"/>
      <c r="I3" s="349">
        <v>44707</v>
      </c>
      <c r="J3" s="349"/>
    </row>
    <row r="4" spans="1:10" ht="25.5" x14ac:dyDescent="0.25">
      <c r="A4" s="327" t="s">
        <v>724</v>
      </c>
      <c r="B4" s="327"/>
      <c r="C4" s="327"/>
      <c r="D4" s="58"/>
    </row>
    <row r="5" spans="1:10" s="13" customFormat="1" ht="5.25" customHeight="1" thickBot="1" x14ac:dyDescent="0.35">
      <c r="A5" s="38"/>
      <c r="B5" s="17"/>
      <c r="C5" s="17"/>
      <c r="D5" s="71" t="s">
        <v>33</v>
      </c>
      <c r="E5" s="24"/>
      <c r="F5" s="24"/>
      <c r="G5" s="24"/>
      <c r="H5" s="24"/>
      <c r="I5" s="12"/>
    </row>
    <row r="6" spans="1:10" s="6" customFormat="1" ht="19.5" thickBot="1" x14ac:dyDescent="0.2">
      <c r="A6" s="88"/>
      <c r="B6" s="30"/>
      <c r="C6" s="16"/>
      <c r="D6" s="331" t="s">
        <v>54</v>
      </c>
      <c r="E6" s="332"/>
      <c r="F6" s="331" t="s">
        <v>68</v>
      </c>
      <c r="G6" s="332"/>
      <c r="H6" s="100" t="s">
        <v>22</v>
      </c>
      <c r="I6" s="325" t="s">
        <v>8</v>
      </c>
      <c r="J6" s="112" t="s">
        <v>10</v>
      </c>
    </row>
    <row r="7" spans="1:10" s="13" customFormat="1" ht="19.5" thickBot="1" x14ac:dyDescent="0.2">
      <c r="A7" s="334" t="s">
        <v>0</v>
      </c>
      <c r="B7" s="335"/>
      <c r="C7" s="182" t="s">
        <v>4</v>
      </c>
      <c r="D7" s="326" t="s">
        <v>6</v>
      </c>
      <c r="E7" s="84" t="s">
        <v>5</v>
      </c>
      <c r="F7" s="326" t="s">
        <v>6</v>
      </c>
      <c r="G7" s="326" t="s">
        <v>5</v>
      </c>
      <c r="H7" s="84" t="s">
        <v>7</v>
      </c>
      <c r="I7" s="84" t="s">
        <v>7</v>
      </c>
      <c r="J7" s="84" t="s">
        <v>7</v>
      </c>
    </row>
    <row r="8" spans="1:10" s="10" customFormat="1" ht="18.75" x14ac:dyDescent="0.2">
      <c r="A8" s="242" t="s">
        <v>795</v>
      </c>
      <c r="B8" s="243"/>
      <c r="C8" s="244" t="s">
        <v>820</v>
      </c>
      <c r="D8" s="183">
        <v>44715</v>
      </c>
      <c r="E8" s="184">
        <v>44713</v>
      </c>
      <c r="F8" s="183">
        <v>44715</v>
      </c>
      <c r="G8" s="184">
        <v>44713</v>
      </c>
      <c r="H8" s="226">
        <v>44718</v>
      </c>
      <c r="I8" s="227">
        <f>H8+30</f>
        <v>44748</v>
      </c>
      <c r="J8" s="144">
        <f>I8+7</f>
        <v>44755</v>
      </c>
    </row>
    <row r="9" spans="1:10" s="10" customFormat="1" ht="18.75" customHeight="1" x14ac:dyDescent="0.2">
      <c r="A9" s="242" t="s">
        <v>650</v>
      </c>
      <c r="B9" s="243"/>
      <c r="C9" s="244" t="s">
        <v>821</v>
      </c>
      <c r="D9" s="183">
        <v>44718</v>
      </c>
      <c r="E9" s="315">
        <v>44714</v>
      </c>
      <c r="F9" s="183">
        <v>44718</v>
      </c>
      <c r="G9" s="315">
        <v>44714</v>
      </c>
      <c r="H9" s="318">
        <v>44720</v>
      </c>
      <c r="I9" s="227">
        <f>H9+30</f>
        <v>44750</v>
      </c>
      <c r="J9" s="144">
        <f t="shared" ref="J9:J21" si="0">I9+7</f>
        <v>44757</v>
      </c>
    </row>
    <row r="10" spans="1:10" s="10" customFormat="1" ht="18.75" x14ac:dyDescent="0.2">
      <c r="A10" s="242" t="s">
        <v>795</v>
      </c>
      <c r="B10" s="243"/>
      <c r="C10" s="244" t="s">
        <v>822</v>
      </c>
      <c r="D10" s="183">
        <v>44720</v>
      </c>
      <c r="E10" s="315">
        <v>44718</v>
      </c>
      <c r="F10" s="183">
        <v>44720</v>
      </c>
      <c r="G10" s="315">
        <v>44718</v>
      </c>
      <c r="H10" s="318">
        <v>44723</v>
      </c>
      <c r="I10" s="227">
        <f t="shared" ref="I10:I21" si="1">H10+30</f>
        <v>44753</v>
      </c>
      <c r="J10" s="144">
        <f t="shared" si="0"/>
        <v>44760</v>
      </c>
    </row>
    <row r="11" spans="1:10" s="10" customFormat="1" ht="18.75" x14ac:dyDescent="0.2">
      <c r="A11" s="242" t="s">
        <v>650</v>
      </c>
      <c r="B11" s="243"/>
      <c r="C11" s="244" t="s">
        <v>823</v>
      </c>
      <c r="D11" s="186">
        <v>44722</v>
      </c>
      <c r="E11" s="184">
        <v>44720</v>
      </c>
      <c r="F11" s="186">
        <v>44722</v>
      </c>
      <c r="G11" s="184">
        <v>44720</v>
      </c>
      <c r="H11" s="142">
        <v>44725</v>
      </c>
      <c r="I11" s="227">
        <f t="shared" si="1"/>
        <v>44755</v>
      </c>
      <c r="J11" s="144">
        <f t="shared" si="0"/>
        <v>44762</v>
      </c>
    </row>
    <row r="12" spans="1:10" s="10" customFormat="1" ht="18.75" x14ac:dyDescent="0.2">
      <c r="A12" s="242" t="s">
        <v>795</v>
      </c>
      <c r="B12" s="243"/>
      <c r="C12" s="244" t="s">
        <v>828</v>
      </c>
      <c r="D12" s="186">
        <v>44725</v>
      </c>
      <c r="E12" s="184">
        <v>44721</v>
      </c>
      <c r="F12" s="186">
        <v>44725</v>
      </c>
      <c r="G12" s="184">
        <v>44721</v>
      </c>
      <c r="H12" s="142">
        <v>44727</v>
      </c>
      <c r="I12" s="227">
        <f t="shared" si="1"/>
        <v>44757</v>
      </c>
      <c r="J12" s="144">
        <f t="shared" si="0"/>
        <v>44764</v>
      </c>
    </row>
    <row r="13" spans="1:10" s="10" customFormat="1" ht="18.75" x14ac:dyDescent="0.2">
      <c r="A13" s="242" t="s">
        <v>650</v>
      </c>
      <c r="B13" s="243"/>
      <c r="C13" s="244" t="s">
        <v>824</v>
      </c>
      <c r="D13" s="186">
        <v>44727</v>
      </c>
      <c r="E13" s="184">
        <v>44725</v>
      </c>
      <c r="F13" s="186">
        <v>44727</v>
      </c>
      <c r="G13" s="184">
        <v>44725</v>
      </c>
      <c r="H13" s="318">
        <v>44730</v>
      </c>
      <c r="I13" s="227">
        <f t="shared" si="1"/>
        <v>44760</v>
      </c>
      <c r="J13" s="144">
        <f t="shared" si="0"/>
        <v>44767</v>
      </c>
    </row>
    <row r="14" spans="1:10" s="10" customFormat="1" ht="18.75" x14ac:dyDescent="0.2">
      <c r="A14" s="242" t="s">
        <v>795</v>
      </c>
      <c r="B14" s="243"/>
      <c r="C14" s="244" t="s">
        <v>825</v>
      </c>
      <c r="D14" s="186">
        <v>44729</v>
      </c>
      <c r="E14" s="184">
        <v>44727</v>
      </c>
      <c r="F14" s="186">
        <v>44729</v>
      </c>
      <c r="G14" s="184">
        <v>44727</v>
      </c>
      <c r="H14" s="142">
        <v>44732</v>
      </c>
      <c r="I14" s="227">
        <f t="shared" si="1"/>
        <v>44762</v>
      </c>
      <c r="J14" s="144">
        <f t="shared" si="0"/>
        <v>44769</v>
      </c>
    </row>
    <row r="15" spans="1:10" s="10" customFormat="1" ht="18.75" x14ac:dyDescent="0.2">
      <c r="A15" s="242" t="s">
        <v>650</v>
      </c>
      <c r="B15" s="243"/>
      <c r="C15" s="244" t="s">
        <v>826</v>
      </c>
      <c r="D15" s="186">
        <v>44732</v>
      </c>
      <c r="E15" s="184">
        <v>44728</v>
      </c>
      <c r="F15" s="186">
        <v>44732</v>
      </c>
      <c r="G15" s="184">
        <v>44728</v>
      </c>
      <c r="H15" s="142">
        <v>44734</v>
      </c>
      <c r="I15" s="227">
        <f t="shared" si="1"/>
        <v>44764</v>
      </c>
      <c r="J15" s="144">
        <f t="shared" si="0"/>
        <v>44771</v>
      </c>
    </row>
    <row r="16" spans="1:10" s="10" customFormat="1" ht="18.75" x14ac:dyDescent="0.2">
      <c r="A16" s="242" t="s">
        <v>795</v>
      </c>
      <c r="B16" s="243"/>
      <c r="C16" s="244" t="s">
        <v>827</v>
      </c>
      <c r="D16" s="186">
        <v>44734</v>
      </c>
      <c r="E16" s="184">
        <v>44732</v>
      </c>
      <c r="F16" s="186">
        <v>44734</v>
      </c>
      <c r="G16" s="184">
        <v>44732</v>
      </c>
      <c r="H16" s="184">
        <v>44737</v>
      </c>
      <c r="I16" s="227">
        <f t="shared" si="1"/>
        <v>44767</v>
      </c>
      <c r="J16" s="144">
        <f t="shared" si="0"/>
        <v>44774</v>
      </c>
    </row>
    <row r="17" spans="1:26" s="10" customFormat="1" ht="18.75" x14ac:dyDescent="0.2">
      <c r="A17" s="242" t="s">
        <v>650</v>
      </c>
      <c r="B17" s="243"/>
      <c r="C17" s="244" t="s">
        <v>829</v>
      </c>
      <c r="D17" s="186">
        <v>44736</v>
      </c>
      <c r="E17" s="184">
        <v>44734</v>
      </c>
      <c r="F17" s="186">
        <v>44736</v>
      </c>
      <c r="G17" s="184">
        <v>44734</v>
      </c>
      <c r="H17" s="142">
        <v>44739</v>
      </c>
      <c r="I17" s="227">
        <f t="shared" si="1"/>
        <v>44769</v>
      </c>
      <c r="J17" s="144">
        <f t="shared" si="0"/>
        <v>44776</v>
      </c>
    </row>
    <row r="18" spans="1:26" s="10" customFormat="1" ht="18.75" x14ac:dyDescent="0.2">
      <c r="A18" s="242" t="s">
        <v>795</v>
      </c>
      <c r="B18" s="243"/>
      <c r="C18" s="244" t="s">
        <v>830</v>
      </c>
      <c r="D18" s="186">
        <v>44739</v>
      </c>
      <c r="E18" s="184">
        <v>44735</v>
      </c>
      <c r="F18" s="186">
        <v>44739</v>
      </c>
      <c r="G18" s="184">
        <v>44735</v>
      </c>
      <c r="H18" s="142">
        <v>44741</v>
      </c>
      <c r="I18" s="227">
        <f t="shared" si="1"/>
        <v>44771</v>
      </c>
      <c r="J18" s="144">
        <f t="shared" si="0"/>
        <v>44778</v>
      </c>
    </row>
    <row r="19" spans="1:26" s="10" customFormat="1" ht="18.75" x14ac:dyDescent="0.2">
      <c r="A19" s="242" t="s">
        <v>650</v>
      </c>
      <c r="B19" s="243"/>
      <c r="C19" s="244" t="s">
        <v>831</v>
      </c>
      <c r="D19" s="186">
        <v>44741</v>
      </c>
      <c r="E19" s="184">
        <v>44739</v>
      </c>
      <c r="F19" s="186">
        <v>44741</v>
      </c>
      <c r="G19" s="184">
        <v>44739</v>
      </c>
      <c r="H19" s="142">
        <v>44744</v>
      </c>
      <c r="I19" s="227">
        <f t="shared" si="1"/>
        <v>44774</v>
      </c>
      <c r="J19" s="144">
        <f t="shared" si="0"/>
        <v>44781</v>
      </c>
    </row>
    <row r="20" spans="1:26" s="10" customFormat="1" ht="18.75" x14ac:dyDescent="0.2">
      <c r="A20" s="242" t="s">
        <v>795</v>
      </c>
      <c r="B20" s="243"/>
      <c r="C20" s="244" t="s">
        <v>832</v>
      </c>
      <c r="D20" s="186">
        <v>44743</v>
      </c>
      <c r="E20" s="315">
        <v>44741</v>
      </c>
      <c r="F20" s="186">
        <v>44743</v>
      </c>
      <c r="G20" s="315">
        <v>44741</v>
      </c>
      <c r="H20" s="142">
        <v>44746</v>
      </c>
      <c r="I20" s="227">
        <f t="shared" si="1"/>
        <v>44776</v>
      </c>
      <c r="J20" s="144">
        <f t="shared" si="0"/>
        <v>44783</v>
      </c>
    </row>
    <row r="21" spans="1:26" s="10" customFormat="1" ht="18.75" x14ac:dyDescent="0.2">
      <c r="A21" s="242" t="s">
        <v>650</v>
      </c>
      <c r="B21" s="243"/>
      <c r="C21" s="244" t="s">
        <v>833</v>
      </c>
      <c r="D21" s="186">
        <v>44746</v>
      </c>
      <c r="E21" s="184">
        <v>44742</v>
      </c>
      <c r="F21" s="186">
        <v>44746</v>
      </c>
      <c r="G21" s="184">
        <v>44742</v>
      </c>
      <c r="H21" s="142">
        <v>44748</v>
      </c>
      <c r="I21" s="227">
        <f t="shared" si="1"/>
        <v>44778</v>
      </c>
      <c r="J21" s="144">
        <f t="shared" si="0"/>
        <v>44785</v>
      </c>
    </row>
    <row r="22" spans="1:26" s="10" customFormat="1" ht="18.75" x14ac:dyDescent="0.2">
      <c r="A22" s="242"/>
      <c r="B22" s="243"/>
      <c r="C22" s="244"/>
      <c r="D22" s="186"/>
      <c r="E22" s="184"/>
      <c r="F22" s="186"/>
      <c r="G22" s="187"/>
      <c r="H22" s="142"/>
      <c r="I22" s="227"/>
      <c r="J22" s="144"/>
    </row>
    <row r="23" spans="1:26" s="10" customFormat="1" ht="18.75" x14ac:dyDescent="0.2">
      <c r="A23" s="242"/>
      <c r="B23" s="243"/>
      <c r="C23" s="244"/>
      <c r="D23" s="186"/>
      <c r="E23" s="184"/>
      <c r="F23" s="186"/>
      <c r="G23" s="187"/>
      <c r="H23" s="142"/>
      <c r="I23" s="227"/>
      <c r="J23" s="144"/>
    </row>
    <row r="24" spans="1:26" ht="6" customHeight="1" x14ac:dyDescent="0.2">
      <c r="A24" s="67"/>
      <c r="B24" s="18"/>
      <c r="C24" s="9"/>
      <c r="D24" s="118"/>
      <c r="E24" s="54"/>
      <c r="F24" s="118"/>
      <c r="G24" s="54"/>
      <c r="H24" s="54"/>
      <c r="I24" s="291"/>
      <c r="J24" s="292"/>
    </row>
    <row r="25" spans="1:26" s="199" customFormat="1" ht="17.25" x14ac:dyDescent="0.2">
      <c r="A25" s="301" t="s">
        <v>723</v>
      </c>
      <c r="B25" s="302"/>
      <c r="C25" s="302"/>
      <c r="D25" s="303"/>
      <c r="E25" s="304"/>
      <c r="F25" s="237"/>
      <c r="G25" s="202"/>
      <c r="H25" s="202"/>
      <c r="I25" s="238"/>
      <c r="J25" s="202"/>
    </row>
    <row r="26" spans="1:26" s="199" customFormat="1" ht="6.75" customHeight="1" x14ac:dyDescent="0.2">
      <c r="A26" s="307"/>
      <c r="B26" s="203"/>
      <c r="C26" s="203"/>
      <c r="D26" s="240"/>
      <c r="E26" s="240"/>
      <c r="F26" s="237"/>
      <c r="G26" s="202"/>
      <c r="H26" s="202"/>
      <c r="I26" s="238"/>
      <c r="J26" s="202"/>
    </row>
    <row r="27" spans="1:26" s="199" customFormat="1" ht="17.25" x14ac:dyDescent="0.2">
      <c r="A27" s="192" t="s">
        <v>69</v>
      </c>
      <c r="C27" s="306" t="s">
        <v>70</v>
      </c>
      <c r="D27" s="198" t="s">
        <v>71</v>
      </c>
      <c r="E27" s="197"/>
      <c r="G27" s="305" t="s">
        <v>75</v>
      </c>
      <c r="H27" s="201" t="s">
        <v>79</v>
      </c>
      <c r="I27" s="202"/>
      <c r="J27" s="202"/>
    </row>
    <row r="28" spans="1:26" s="203" customFormat="1" ht="17.25" x14ac:dyDescent="0.2">
      <c r="A28" s="193"/>
      <c r="C28" s="193"/>
      <c r="D28" s="198" t="s">
        <v>72</v>
      </c>
      <c r="E28" s="197"/>
      <c r="F28" s="199"/>
      <c r="G28" s="201"/>
      <c r="H28" s="201" t="s">
        <v>189</v>
      </c>
      <c r="I28" s="199"/>
      <c r="J28" s="199"/>
    </row>
    <row r="29" spans="1:26" s="206" customFormat="1" ht="17.25" x14ac:dyDescent="0.2">
      <c r="A29" s="194"/>
      <c r="C29" s="194"/>
      <c r="D29" s="192" t="s">
        <v>73</v>
      </c>
      <c r="E29" s="197"/>
      <c r="F29" s="199"/>
      <c r="G29" s="192"/>
      <c r="H29" s="192" t="s">
        <v>77</v>
      </c>
      <c r="I29" s="204"/>
      <c r="J29" s="205"/>
      <c r="K29" s="199"/>
      <c r="L29" s="199"/>
      <c r="M29" s="199"/>
      <c r="N29" s="199"/>
      <c r="O29" s="199"/>
      <c r="P29" s="192"/>
      <c r="Q29" s="192"/>
      <c r="R29" s="192"/>
      <c r="S29" s="199"/>
      <c r="T29" s="199"/>
      <c r="U29" s="199"/>
      <c r="V29" s="199"/>
      <c r="W29" s="199"/>
      <c r="X29" s="199"/>
      <c r="Y29" s="201"/>
      <c r="Z29" s="201"/>
    </row>
    <row r="30" spans="1:26" s="206" customFormat="1" ht="17.25" x14ac:dyDescent="0.2">
      <c r="A30" s="192"/>
      <c r="C30" s="192"/>
      <c r="D30" s="192" t="s">
        <v>74</v>
      </c>
      <c r="E30" s="199"/>
      <c r="F30" s="199"/>
      <c r="G30" s="192"/>
      <c r="H30" s="192" t="s">
        <v>78</v>
      </c>
      <c r="I30" s="204"/>
      <c r="J30" s="205"/>
      <c r="K30" s="199"/>
      <c r="L30" s="198"/>
      <c r="M30" s="199"/>
      <c r="N30" s="199"/>
      <c r="O30" s="199"/>
      <c r="P30" s="192"/>
      <c r="Q30" s="192"/>
      <c r="R30" s="192"/>
      <c r="S30" s="198"/>
      <c r="T30" s="199"/>
      <c r="U30" s="199"/>
      <c r="V30" s="199"/>
      <c r="W30" s="197"/>
      <c r="X30" s="199"/>
      <c r="Y30" s="201"/>
      <c r="Z30" s="201"/>
    </row>
    <row r="31" spans="1:26" s="59" customFormat="1" ht="21" x14ac:dyDescent="0.2">
      <c r="A31" s="293" t="s">
        <v>105</v>
      </c>
      <c r="B31" s="56"/>
      <c r="C31" s="22"/>
      <c r="D31" s="60"/>
      <c r="E31" s="60"/>
      <c r="I31" s="58"/>
      <c r="J31" s="34"/>
    </row>
    <row r="32" spans="1:26" s="59" customFormat="1" ht="21" x14ac:dyDescent="0.2">
      <c r="A32" s="294" t="s">
        <v>106</v>
      </c>
      <c r="B32" s="56"/>
      <c r="C32" s="22"/>
      <c r="D32" s="60"/>
      <c r="E32" s="60"/>
      <c r="I32" s="58"/>
      <c r="J32" s="32"/>
    </row>
    <row r="33" spans="1:10" s="59" customFormat="1" ht="21" x14ac:dyDescent="0.2">
      <c r="A33" s="293" t="s">
        <v>107</v>
      </c>
      <c r="B33" s="18"/>
      <c r="C33" s="9"/>
      <c r="D33" s="60"/>
      <c r="E33" s="60"/>
      <c r="I33" s="58"/>
      <c r="J33" s="32"/>
    </row>
    <row r="34" spans="1:10" s="59" customFormat="1" ht="21" x14ac:dyDescent="0.2">
      <c r="A34" s="293" t="s">
        <v>108</v>
      </c>
      <c r="B34" s="18"/>
      <c r="C34" s="9"/>
      <c r="D34" s="60"/>
      <c r="E34" s="60"/>
      <c r="F34" s="40"/>
      <c r="G34" s="40"/>
      <c r="H34" s="40"/>
      <c r="I34" s="60"/>
      <c r="J34" s="34"/>
    </row>
    <row r="35" spans="1:10" ht="26.25" customHeight="1" x14ac:dyDescent="0.2">
      <c r="A35" s="18"/>
      <c r="B35" s="56"/>
      <c r="C35" s="22"/>
      <c r="D35" s="60"/>
      <c r="E35" s="60"/>
      <c r="F35" s="40"/>
      <c r="G35" s="40"/>
      <c r="H35" s="40"/>
      <c r="I35" s="60"/>
      <c r="J35" s="59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EABA-A099-4543-95CE-51D0438468FF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61C1-ABAD-4186-AB09-86DC0F83C6A4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9CE9B-AE0B-4528-8CE8-953053E1C78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4869B-B5B6-4287-92E8-B41203B028BF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H41"/>
  <sheetViews>
    <sheetView showGridLines="0" showOutlineSymbols="0" topLeftCell="A16" zoomScale="55" zoomScaleNormal="59" workbookViewId="0">
      <selection activeCell="P28" sqref="P28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43617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79" t="s">
        <v>8</v>
      </c>
      <c r="O9" s="80" t="s">
        <v>9</v>
      </c>
      <c r="P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77" t="s">
        <v>7</v>
      </c>
      <c r="P10" s="84" t="s">
        <v>7</v>
      </c>
    </row>
    <row r="11" spans="1:18" ht="26.1" customHeight="1" x14ac:dyDescent="0.2">
      <c r="A11" s="89" t="s">
        <v>36</v>
      </c>
      <c r="B11" s="68"/>
      <c r="C11" s="69" t="s">
        <v>161</v>
      </c>
      <c r="D11" s="70">
        <v>43619</v>
      </c>
      <c r="E11" s="98" t="s">
        <v>66</v>
      </c>
      <c r="F11" s="99" t="s">
        <v>33</v>
      </c>
      <c r="G11" s="53">
        <v>43615</v>
      </c>
      <c r="H11" s="74" t="s">
        <v>33</v>
      </c>
      <c r="I11" s="104">
        <v>43619</v>
      </c>
      <c r="J11" s="98" t="s">
        <v>66</v>
      </c>
      <c r="K11" s="114">
        <v>43615</v>
      </c>
      <c r="L11" s="74"/>
      <c r="M11" s="142">
        <v>43621</v>
      </c>
      <c r="N11" s="143">
        <v>43652</v>
      </c>
      <c r="O11" s="142">
        <f t="shared" ref="O11:O22" si="0">N11+6</f>
        <v>43658</v>
      </c>
      <c r="P11" s="144">
        <f t="shared" ref="P11:P22" si="1">N11+7</f>
        <v>43659</v>
      </c>
      <c r="Q11" s="72" t="s">
        <v>29</v>
      </c>
    </row>
    <row r="12" spans="1:18" ht="26.1" customHeight="1" x14ac:dyDescent="0.2">
      <c r="A12" s="89" t="s">
        <v>82</v>
      </c>
      <c r="B12" s="68"/>
      <c r="C12" s="69" t="s">
        <v>162</v>
      </c>
      <c r="D12" s="70">
        <v>43621</v>
      </c>
      <c r="E12" s="98" t="s">
        <v>67</v>
      </c>
      <c r="F12" s="99" t="s">
        <v>33</v>
      </c>
      <c r="G12" s="53">
        <v>43619</v>
      </c>
      <c r="H12" s="74" t="s">
        <v>33</v>
      </c>
      <c r="I12" s="104">
        <v>43621</v>
      </c>
      <c r="J12" s="98" t="s">
        <v>67</v>
      </c>
      <c r="K12" s="114">
        <f>D12-2</f>
        <v>43619</v>
      </c>
      <c r="L12" s="74"/>
      <c r="M12" s="142">
        <v>43624</v>
      </c>
      <c r="N12" s="143">
        <v>43652</v>
      </c>
      <c r="O12" s="142">
        <f t="shared" si="0"/>
        <v>43658</v>
      </c>
      <c r="P12" s="144">
        <f t="shared" si="1"/>
        <v>43659</v>
      </c>
      <c r="Q12" s="72" t="s">
        <v>28</v>
      </c>
    </row>
    <row r="13" spans="1:18" ht="26.1" customHeight="1" x14ac:dyDescent="0.2">
      <c r="A13" s="89" t="s">
        <v>36</v>
      </c>
      <c r="B13" s="68"/>
      <c r="C13" s="69" t="s">
        <v>163</v>
      </c>
      <c r="D13" s="70">
        <v>43623</v>
      </c>
      <c r="E13" s="98" t="s">
        <v>164</v>
      </c>
      <c r="F13" s="99" t="s">
        <v>33</v>
      </c>
      <c r="G13" s="53">
        <v>43621</v>
      </c>
      <c r="H13" s="74" t="s">
        <v>33</v>
      </c>
      <c r="I13" s="104">
        <v>43623</v>
      </c>
      <c r="J13" s="98" t="s">
        <v>164</v>
      </c>
      <c r="K13" s="114">
        <v>43621</v>
      </c>
      <c r="L13" s="74"/>
      <c r="M13" s="142">
        <v>43626</v>
      </c>
      <c r="N13" s="143">
        <v>43653</v>
      </c>
      <c r="O13" s="142">
        <f t="shared" si="0"/>
        <v>43659</v>
      </c>
      <c r="P13" s="144">
        <f t="shared" si="1"/>
        <v>43660</v>
      </c>
      <c r="Q13" s="72"/>
    </row>
    <row r="14" spans="1:18" ht="26.1" customHeight="1" x14ac:dyDescent="0.2">
      <c r="A14" s="89" t="s">
        <v>82</v>
      </c>
      <c r="B14" s="68"/>
      <c r="C14" s="69" t="s">
        <v>165</v>
      </c>
      <c r="D14" s="70">
        <v>43626</v>
      </c>
      <c r="E14" s="98" t="s">
        <v>84</v>
      </c>
      <c r="F14" s="99"/>
      <c r="G14" s="53">
        <v>43622</v>
      </c>
      <c r="H14" s="74"/>
      <c r="I14" s="104">
        <v>43626</v>
      </c>
      <c r="J14" s="98" t="s">
        <v>84</v>
      </c>
      <c r="K14" s="115">
        <v>43622</v>
      </c>
      <c r="L14" s="102"/>
      <c r="M14" s="142">
        <v>43628</v>
      </c>
      <c r="N14" s="143">
        <v>43659</v>
      </c>
      <c r="O14" s="142">
        <f t="shared" si="0"/>
        <v>43665</v>
      </c>
      <c r="P14" s="144">
        <f t="shared" si="1"/>
        <v>43666</v>
      </c>
      <c r="Q14" s="72"/>
    </row>
    <row r="15" spans="1:18" ht="26.1" customHeight="1" x14ac:dyDescent="0.2">
      <c r="A15" s="89" t="s">
        <v>36</v>
      </c>
      <c r="B15" s="68"/>
      <c r="C15" s="69" t="s">
        <v>166</v>
      </c>
      <c r="D15" s="70">
        <v>43628</v>
      </c>
      <c r="E15" s="98" t="s">
        <v>86</v>
      </c>
      <c r="F15" s="99"/>
      <c r="G15" s="53">
        <f>D15-2</f>
        <v>43626</v>
      </c>
      <c r="H15" s="74"/>
      <c r="I15" s="104">
        <v>43628</v>
      </c>
      <c r="J15" s="98" t="s">
        <v>86</v>
      </c>
      <c r="K15" s="114">
        <f>D15-2</f>
        <v>43626</v>
      </c>
      <c r="L15" s="74"/>
      <c r="M15" s="142">
        <v>43631</v>
      </c>
      <c r="N15" s="143">
        <v>43659</v>
      </c>
      <c r="O15" s="142">
        <f t="shared" si="0"/>
        <v>43665</v>
      </c>
      <c r="P15" s="144">
        <f t="shared" si="1"/>
        <v>43666</v>
      </c>
      <c r="Q15" s="72"/>
    </row>
    <row r="16" spans="1:18" ht="26.1" customHeight="1" x14ac:dyDescent="0.2">
      <c r="A16" s="89" t="s">
        <v>82</v>
      </c>
      <c r="B16" s="68"/>
      <c r="C16" s="69" t="s">
        <v>167</v>
      </c>
      <c r="D16" s="70">
        <v>43630</v>
      </c>
      <c r="E16" s="98" t="s">
        <v>168</v>
      </c>
      <c r="F16" s="99"/>
      <c r="G16" s="53">
        <v>43628</v>
      </c>
      <c r="H16" s="74"/>
      <c r="I16" s="104">
        <v>43630</v>
      </c>
      <c r="J16" s="98" t="s">
        <v>168</v>
      </c>
      <c r="K16" s="115">
        <v>43628</v>
      </c>
      <c r="L16" s="74"/>
      <c r="M16" s="142">
        <v>43633</v>
      </c>
      <c r="N16" s="143">
        <v>43660</v>
      </c>
      <c r="O16" s="142">
        <f t="shared" si="0"/>
        <v>43666</v>
      </c>
      <c r="P16" s="144">
        <f t="shared" si="1"/>
        <v>43667</v>
      </c>
      <c r="Q16" s="72"/>
    </row>
    <row r="17" spans="1:17" ht="26.1" customHeight="1" x14ac:dyDescent="0.2">
      <c r="A17" s="89" t="s">
        <v>36</v>
      </c>
      <c r="B17" s="68"/>
      <c r="C17" s="69" t="s">
        <v>169</v>
      </c>
      <c r="D17" s="70">
        <v>43633</v>
      </c>
      <c r="E17" s="98" t="s">
        <v>89</v>
      </c>
      <c r="F17" s="99"/>
      <c r="G17" s="53">
        <v>43633</v>
      </c>
      <c r="H17" s="74"/>
      <c r="I17" s="104">
        <v>43629</v>
      </c>
      <c r="J17" s="98" t="s">
        <v>61</v>
      </c>
      <c r="K17" s="115">
        <v>43629</v>
      </c>
      <c r="L17" s="74"/>
      <c r="M17" s="142">
        <v>43635</v>
      </c>
      <c r="N17" s="143">
        <v>43666</v>
      </c>
      <c r="O17" s="142">
        <f t="shared" si="0"/>
        <v>43672</v>
      </c>
      <c r="P17" s="144">
        <f t="shared" si="1"/>
        <v>43673</v>
      </c>
      <c r="Q17" s="72"/>
    </row>
    <row r="18" spans="1:17" ht="26.1" customHeight="1" x14ac:dyDescent="0.2">
      <c r="A18" s="89" t="s">
        <v>82</v>
      </c>
      <c r="B18" s="68"/>
      <c r="C18" s="69" t="s">
        <v>170</v>
      </c>
      <c r="D18" s="70">
        <v>43635</v>
      </c>
      <c r="E18" s="98" t="s">
        <v>91</v>
      </c>
      <c r="F18" s="99"/>
      <c r="G18" s="53">
        <v>43633</v>
      </c>
      <c r="H18" s="74"/>
      <c r="I18" s="104">
        <v>43635</v>
      </c>
      <c r="J18" s="98" t="s">
        <v>91</v>
      </c>
      <c r="K18" s="114">
        <v>43633</v>
      </c>
      <c r="L18" s="74"/>
      <c r="M18" s="142">
        <v>43638</v>
      </c>
      <c r="N18" s="143">
        <v>43666</v>
      </c>
      <c r="O18" s="142">
        <f t="shared" si="0"/>
        <v>43672</v>
      </c>
      <c r="P18" s="144">
        <f t="shared" si="1"/>
        <v>43673</v>
      </c>
      <c r="Q18" s="72"/>
    </row>
    <row r="19" spans="1:17" ht="26.1" customHeight="1" x14ac:dyDescent="0.2">
      <c r="A19" s="89" t="s">
        <v>36</v>
      </c>
      <c r="B19" s="68"/>
      <c r="C19" s="69" t="s">
        <v>171</v>
      </c>
      <c r="D19" s="70">
        <v>43637</v>
      </c>
      <c r="E19" s="98" t="s">
        <v>172</v>
      </c>
      <c r="F19" s="99"/>
      <c r="G19" s="53">
        <v>43635</v>
      </c>
      <c r="H19" s="74"/>
      <c r="I19" s="104">
        <v>43637</v>
      </c>
      <c r="J19" s="98" t="s">
        <v>172</v>
      </c>
      <c r="K19" s="114">
        <v>43635</v>
      </c>
      <c r="L19" s="74"/>
      <c r="M19" s="142">
        <v>43640</v>
      </c>
      <c r="N19" s="143">
        <v>43667</v>
      </c>
      <c r="O19" s="142">
        <f t="shared" si="0"/>
        <v>43673</v>
      </c>
      <c r="P19" s="144">
        <f t="shared" si="1"/>
        <v>43674</v>
      </c>
      <c r="Q19" s="72"/>
    </row>
    <row r="20" spans="1:17" ht="26.1" customHeight="1" x14ac:dyDescent="0.2">
      <c r="A20" s="89" t="s">
        <v>82</v>
      </c>
      <c r="B20" s="68"/>
      <c r="C20" s="69" t="s">
        <v>173</v>
      </c>
      <c r="D20" s="70">
        <v>43640</v>
      </c>
      <c r="E20" s="98" t="s">
        <v>94</v>
      </c>
      <c r="F20" s="99"/>
      <c r="G20" s="53">
        <v>43636</v>
      </c>
      <c r="H20" s="74"/>
      <c r="I20" s="104">
        <v>43640</v>
      </c>
      <c r="J20" s="98" t="s">
        <v>94</v>
      </c>
      <c r="K20" s="114">
        <v>43636</v>
      </c>
      <c r="L20" s="74"/>
      <c r="M20" s="142">
        <v>43642</v>
      </c>
      <c r="N20" s="143">
        <v>43673</v>
      </c>
      <c r="O20" s="142">
        <f t="shared" si="0"/>
        <v>43679</v>
      </c>
      <c r="P20" s="144">
        <f t="shared" si="1"/>
        <v>43680</v>
      </c>
      <c r="Q20" s="72"/>
    </row>
    <row r="21" spans="1:17" ht="26.1" customHeight="1" x14ac:dyDescent="0.2">
      <c r="A21" s="89" t="s">
        <v>36</v>
      </c>
      <c r="B21" s="68"/>
      <c r="C21" s="69" t="s">
        <v>174</v>
      </c>
      <c r="D21" s="70">
        <v>43642</v>
      </c>
      <c r="E21" s="98" t="s">
        <v>96</v>
      </c>
      <c r="F21" s="99"/>
      <c r="G21" s="53">
        <v>43640</v>
      </c>
      <c r="H21" s="74"/>
      <c r="I21" s="104">
        <v>43642</v>
      </c>
      <c r="J21" s="98" t="s">
        <v>96</v>
      </c>
      <c r="K21" s="114">
        <v>43640</v>
      </c>
      <c r="L21" s="74"/>
      <c r="M21" s="142">
        <v>43645</v>
      </c>
      <c r="N21" s="143">
        <v>43673</v>
      </c>
      <c r="O21" s="142">
        <f t="shared" si="0"/>
        <v>43679</v>
      </c>
      <c r="P21" s="144">
        <f t="shared" si="1"/>
        <v>43680</v>
      </c>
      <c r="Q21" s="72"/>
    </row>
    <row r="22" spans="1:17" ht="26.1" customHeight="1" x14ac:dyDescent="0.2">
      <c r="A22" s="89" t="s">
        <v>82</v>
      </c>
      <c r="B22" s="68"/>
      <c r="C22" s="69" t="s">
        <v>175</v>
      </c>
      <c r="D22" s="141" t="s">
        <v>176</v>
      </c>
      <c r="E22" s="98"/>
      <c r="F22" s="99"/>
      <c r="G22" s="53" t="s">
        <v>177</v>
      </c>
      <c r="H22" s="74"/>
      <c r="I22" s="104">
        <v>43644</v>
      </c>
      <c r="J22" s="98" t="s">
        <v>178</v>
      </c>
      <c r="K22" s="114">
        <v>43642</v>
      </c>
      <c r="L22" s="74"/>
      <c r="M22" s="142">
        <v>43647</v>
      </c>
      <c r="N22" s="143">
        <v>43674</v>
      </c>
      <c r="O22" s="142">
        <f t="shared" si="0"/>
        <v>43680</v>
      </c>
      <c r="P22" s="144">
        <f t="shared" si="1"/>
        <v>43681</v>
      </c>
      <c r="Q22" s="72" t="s">
        <v>28</v>
      </c>
    </row>
    <row r="23" spans="1:17" ht="26.1" customHeight="1" x14ac:dyDescent="0.2">
      <c r="A23" s="89"/>
      <c r="B23" s="68"/>
      <c r="C23" s="69"/>
      <c r="D23" s="70"/>
      <c r="E23" s="98"/>
      <c r="F23" s="99"/>
      <c r="G23" s="53"/>
      <c r="H23" s="74"/>
      <c r="I23" s="104"/>
      <c r="J23" s="98"/>
      <c r="K23" s="114"/>
      <c r="L23" s="74"/>
      <c r="M23" s="142"/>
      <c r="N23" s="143"/>
      <c r="O23" s="142"/>
      <c r="P23" s="144"/>
      <c r="Q23" s="72" t="s">
        <v>28</v>
      </c>
    </row>
    <row r="24" spans="1:17" ht="26.1" customHeight="1" x14ac:dyDescent="0.2">
      <c r="A24" s="67" t="s">
        <v>179</v>
      </c>
      <c r="B24" s="18"/>
      <c r="C24" s="9"/>
      <c r="D24" s="118"/>
      <c r="E24" s="119"/>
      <c r="F24" s="120"/>
      <c r="G24" s="54"/>
      <c r="H24" s="75"/>
      <c r="I24" s="118"/>
      <c r="J24" s="119"/>
      <c r="K24" s="54"/>
      <c r="L24" s="75"/>
      <c r="M24" s="54"/>
      <c r="N24" s="121"/>
      <c r="O24" s="54"/>
      <c r="P24" s="122"/>
      <c r="Q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42" t="s">
        <v>1</v>
      </c>
      <c r="B26" s="43"/>
      <c r="C26" s="44"/>
      <c r="D26" s="45"/>
      <c r="E26" s="45"/>
      <c r="F26" s="45"/>
      <c r="G26" s="45"/>
      <c r="H26" s="51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106" t="s">
        <v>18</v>
      </c>
      <c r="B27" s="2"/>
      <c r="C27" s="2"/>
      <c r="D27" s="46"/>
      <c r="E27" s="2" t="s">
        <v>33</v>
      </c>
      <c r="F27" s="29"/>
      <c r="G27" s="46"/>
      <c r="H27" s="52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49" t="s">
        <v>17</v>
      </c>
      <c r="B28" s="27"/>
      <c r="C28" s="28"/>
      <c r="D28" s="50" t="s">
        <v>33</v>
      </c>
      <c r="E28" s="2"/>
      <c r="F28" s="2"/>
      <c r="G28" s="29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62" t="s">
        <v>33</v>
      </c>
      <c r="B29" s="63"/>
      <c r="C29" s="64"/>
      <c r="D29" s="65"/>
      <c r="E29" s="47"/>
      <c r="F29" s="47"/>
      <c r="G29" s="66"/>
      <c r="H29" s="48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25" customHeight="1" x14ac:dyDescent="0.2">
      <c r="A30" s="67"/>
      <c r="B30" s="18"/>
      <c r="C30" s="9"/>
      <c r="D30" s="54"/>
      <c r="E30" s="55"/>
      <c r="F30" s="78"/>
      <c r="G30" s="54"/>
      <c r="H30" s="75"/>
      <c r="I30" s="75"/>
      <c r="J30" s="75"/>
      <c r="K30" s="75"/>
      <c r="L30" s="75"/>
      <c r="M30" s="75"/>
      <c r="N30" s="54"/>
      <c r="O30" s="54"/>
      <c r="P30" s="54"/>
      <c r="Q30" s="72"/>
    </row>
    <row r="31" spans="1:17" ht="26.25" customHeight="1" x14ac:dyDescent="0.2">
      <c r="A31" s="145" t="s">
        <v>69</v>
      </c>
      <c r="B31" s="145"/>
      <c r="C31" s="4"/>
      <c r="D31" s="4"/>
      <c r="E31" s="4"/>
      <c r="F31" s="4"/>
      <c r="G31" s="4"/>
      <c r="H31" s="4"/>
      <c r="I31" s="4"/>
      <c r="J31" s="146"/>
      <c r="K31" s="146"/>
      <c r="L31" s="147"/>
      <c r="M31" s="147"/>
      <c r="N31" s="147"/>
      <c r="O31" s="146"/>
      <c r="P31" s="147"/>
      <c r="Q31" s="72"/>
    </row>
    <row r="32" spans="1:17" ht="26.25" customHeight="1" x14ac:dyDescent="0.2">
      <c r="A32" s="145"/>
      <c r="B32" s="148" t="s">
        <v>70</v>
      </c>
      <c r="C32" s="149" t="s">
        <v>71</v>
      </c>
      <c r="D32" s="4"/>
      <c r="E32" s="4"/>
      <c r="F32" s="4"/>
      <c r="G32" s="148"/>
      <c r="H32" s="4"/>
      <c r="I32" s="4"/>
      <c r="J32" s="146"/>
      <c r="K32" s="150" t="s">
        <v>75</v>
      </c>
      <c r="L32" s="147"/>
      <c r="M32" s="146" t="s">
        <v>79</v>
      </c>
      <c r="N32" s="147"/>
      <c r="O32" s="147"/>
      <c r="P32" s="147"/>
      <c r="Q32" s="72"/>
    </row>
    <row r="33" spans="1:34" s="2" customFormat="1" ht="26.25" customHeight="1" x14ac:dyDescent="0.2">
      <c r="A33" s="93"/>
      <c r="B33" s="93"/>
      <c r="C33" s="149" t="s">
        <v>72</v>
      </c>
      <c r="D33" s="4"/>
      <c r="E33" s="4"/>
      <c r="F33" s="4"/>
      <c r="G33" s="148"/>
      <c r="H33" s="4"/>
      <c r="I33" s="4"/>
      <c r="J33" s="146"/>
      <c r="K33" s="146"/>
      <c r="L33" s="4"/>
      <c r="M33" s="146" t="s">
        <v>189</v>
      </c>
      <c r="N33" s="4"/>
      <c r="O33" s="4"/>
      <c r="P33" s="4"/>
      <c r="Q33"/>
      <c r="R33"/>
    </row>
    <row r="34" spans="1:34" s="33" customFormat="1" ht="26.25" customHeight="1" x14ac:dyDescent="0.2">
      <c r="A34" s="151"/>
      <c r="B34" s="151"/>
      <c r="C34" s="145" t="s">
        <v>73</v>
      </c>
      <c r="D34" s="4"/>
      <c r="E34" s="4"/>
      <c r="F34" s="4"/>
      <c r="G34" s="148"/>
      <c r="H34" s="4"/>
      <c r="I34" s="4"/>
      <c r="J34" s="152"/>
      <c r="K34" s="145"/>
      <c r="L34" s="22"/>
      <c r="M34" s="145" t="s">
        <v>77</v>
      </c>
      <c r="N34" s="22"/>
      <c r="O34" s="153"/>
      <c r="P34" s="22"/>
      <c r="Q34"/>
      <c r="R34"/>
      <c r="S34"/>
      <c r="T34"/>
      <c r="U34"/>
      <c r="V34"/>
      <c r="W34"/>
      <c r="X34" s="15"/>
      <c r="Y34" s="15"/>
      <c r="Z34" s="15"/>
      <c r="AA34"/>
      <c r="AB34"/>
      <c r="AC34"/>
      <c r="AD34"/>
      <c r="AE34"/>
      <c r="AF34"/>
      <c r="AG34" s="90"/>
      <c r="AH34" s="90"/>
    </row>
    <row r="35" spans="1:34" s="33" customFormat="1" ht="26.25" customHeight="1" x14ac:dyDescent="0.2">
      <c r="A35" s="145"/>
      <c r="B35" s="145"/>
      <c r="C35" s="145" t="s">
        <v>74</v>
      </c>
      <c r="D35" s="96"/>
      <c r="E35" s="96"/>
      <c r="F35" s="154"/>
      <c r="G35" s="4"/>
      <c r="H35" s="4"/>
      <c r="I35" s="4"/>
      <c r="J35" s="152"/>
      <c r="K35" s="145"/>
      <c r="L35" s="22"/>
      <c r="M35" s="145" t="s">
        <v>78</v>
      </c>
      <c r="N35" s="22"/>
      <c r="O35" s="153"/>
      <c r="P35" s="22"/>
      <c r="Q35" s="5"/>
      <c r="R35" s="5"/>
      <c r="S35"/>
      <c r="T35" s="91"/>
      <c r="U35"/>
      <c r="V35"/>
      <c r="W35"/>
      <c r="X35" s="15"/>
      <c r="Y35" s="15"/>
      <c r="Z35" s="15"/>
      <c r="AA35" s="91"/>
      <c r="AB35"/>
      <c r="AC35"/>
      <c r="AD35"/>
      <c r="AE35" s="92"/>
      <c r="AF35" s="1"/>
      <c r="AG35" s="90"/>
      <c r="AH35" s="90"/>
    </row>
    <row r="36" spans="1:34" s="59" customFormat="1" ht="26.25" customHeight="1" x14ac:dyDescent="0.2">
      <c r="A36" s="18"/>
      <c r="B36" s="56"/>
      <c r="C36" s="22"/>
      <c r="D36" s="155"/>
      <c r="E36" s="156"/>
      <c r="F36" s="156"/>
      <c r="G36" s="155"/>
      <c r="H36" s="157"/>
      <c r="I36" s="157"/>
      <c r="J36" s="157"/>
      <c r="K36" s="157"/>
      <c r="L36" s="157"/>
      <c r="M36" s="157"/>
      <c r="N36" s="155"/>
      <c r="O36" s="158"/>
      <c r="P36" s="158"/>
    </row>
    <row r="37" spans="1:34" s="59" customFormat="1" ht="26.25" customHeight="1" x14ac:dyDescent="0.2">
      <c r="A37" s="18" t="s">
        <v>105</v>
      </c>
      <c r="B37" s="56"/>
      <c r="C37" s="22"/>
      <c r="D37" s="60"/>
      <c r="E37" s="61"/>
      <c r="F37" s="41"/>
      <c r="G37" s="60"/>
      <c r="N37" s="58"/>
      <c r="O37" s="34"/>
    </row>
    <row r="38" spans="1:34" s="59" customFormat="1" ht="26.25" customHeight="1" x14ac:dyDescent="0.2">
      <c r="A38" s="58" t="s">
        <v>106</v>
      </c>
      <c r="B38" s="56"/>
      <c r="C38" s="22"/>
      <c r="D38" s="60"/>
      <c r="E38" s="61"/>
      <c r="F38" s="41"/>
      <c r="G38" s="60"/>
      <c r="N38" s="58"/>
      <c r="O38" s="32"/>
    </row>
    <row r="39" spans="1:34" s="59" customFormat="1" ht="26.25" customHeight="1" x14ac:dyDescent="0.2">
      <c r="A39" s="18" t="s">
        <v>107</v>
      </c>
      <c r="B39" s="18"/>
      <c r="C39" s="9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108</v>
      </c>
      <c r="B40" s="18"/>
      <c r="C40" s="9"/>
      <c r="D40" s="60"/>
      <c r="E40" s="61"/>
      <c r="F40" s="41"/>
      <c r="G40" s="60"/>
      <c r="H40" s="40"/>
      <c r="I40" s="40"/>
      <c r="J40" s="40"/>
      <c r="K40" s="40"/>
      <c r="L40" s="40"/>
      <c r="M40" s="40"/>
      <c r="N40" s="60"/>
      <c r="O40" s="34"/>
    </row>
    <row r="41" spans="1:34" ht="26.25" customHeight="1" x14ac:dyDescent="0.2">
      <c r="A41" s="18"/>
      <c r="B41" s="56"/>
      <c r="C41" s="22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59"/>
      <c r="P41" s="59"/>
      <c r="Q41" s="59"/>
      <c r="R41" s="59"/>
    </row>
  </sheetData>
  <mergeCells count="10">
    <mergeCell ref="A1:G3"/>
    <mergeCell ref="Q4:R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R3" r:id="rId1" xr:uid="{00000000-0004-0000-04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H42"/>
  <sheetViews>
    <sheetView showGridLines="0" showOutlineSymbols="0" zoomScale="60" zoomScaleNormal="55" workbookViewId="0">
      <selection activeCell="C7" sqref="C7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43647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79" t="s">
        <v>8</v>
      </c>
      <c r="O9" s="80" t="s">
        <v>9</v>
      </c>
      <c r="P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77" t="s">
        <v>7</v>
      </c>
      <c r="P10" s="84" t="s">
        <v>7</v>
      </c>
    </row>
    <row r="11" spans="1:18" ht="26.1" customHeight="1" x14ac:dyDescent="0.2">
      <c r="A11" s="89" t="s">
        <v>36</v>
      </c>
      <c r="B11" s="68"/>
      <c r="C11" s="69" t="s">
        <v>180</v>
      </c>
      <c r="D11" s="141" t="s">
        <v>176</v>
      </c>
      <c r="E11" s="98"/>
      <c r="F11" s="99"/>
      <c r="G11" s="53" t="s">
        <v>177</v>
      </c>
      <c r="H11" s="74"/>
      <c r="I11" s="104">
        <v>43647</v>
      </c>
      <c r="J11" s="98" t="s">
        <v>65</v>
      </c>
      <c r="K11" s="114">
        <v>43643</v>
      </c>
      <c r="L11" s="74"/>
      <c r="M11" s="142">
        <v>43649</v>
      </c>
      <c r="N11" s="143">
        <v>43680</v>
      </c>
      <c r="O11" s="142">
        <f t="shared" ref="O11:O22" si="0">N11+6</f>
        <v>43686</v>
      </c>
      <c r="P11" s="144">
        <f t="shared" ref="P11:P22" si="1">N11+7</f>
        <v>43687</v>
      </c>
      <c r="Q11" s="72" t="s">
        <v>29</v>
      </c>
    </row>
    <row r="12" spans="1:18" ht="26.1" customHeight="1" x14ac:dyDescent="0.2">
      <c r="A12" s="89" t="s">
        <v>82</v>
      </c>
      <c r="B12" s="68"/>
      <c r="C12" s="69" t="s">
        <v>181</v>
      </c>
      <c r="D12" s="70">
        <v>43649</v>
      </c>
      <c r="E12" s="98" t="s">
        <v>66</v>
      </c>
      <c r="F12" s="99" t="s">
        <v>33</v>
      </c>
      <c r="G12" s="53">
        <v>43647</v>
      </c>
      <c r="H12" s="74" t="s">
        <v>33</v>
      </c>
      <c r="I12" s="104">
        <v>43649</v>
      </c>
      <c r="J12" s="98" t="s">
        <v>66</v>
      </c>
      <c r="K12" s="114">
        <f>D12-2</f>
        <v>43647</v>
      </c>
      <c r="L12" s="74"/>
      <c r="M12" s="142">
        <v>43652</v>
      </c>
      <c r="N12" s="143">
        <v>43680</v>
      </c>
      <c r="O12" s="142">
        <f t="shared" si="0"/>
        <v>43686</v>
      </c>
      <c r="P12" s="144">
        <f t="shared" si="1"/>
        <v>43687</v>
      </c>
      <c r="Q12" s="72" t="s">
        <v>28</v>
      </c>
    </row>
    <row r="13" spans="1:18" ht="26.1" customHeight="1" x14ac:dyDescent="0.2">
      <c r="A13" s="89" t="s">
        <v>36</v>
      </c>
      <c r="B13" s="68"/>
      <c r="C13" s="69" t="s">
        <v>182</v>
      </c>
      <c r="D13" s="70">
        <v>43651</v>
      </c>
      <c r="E13" s="98" t="s">
        <v>67</v>
      </c>
      <c r="F13" s="99" t="s">
        <v>33</v>
      </c>
      <c r="G13" s="53">
        <v>43649</v>
      </c>
      <c r="H13" s="74" t="s">
        <v>33</v>
      </c>
      <c r="I13" s="104">
        <v>43651</v>
      </c>
      <c r="J13" s="98" t="s">
        <v>67</v>
      </c>
      <c r="K13" s="114">
        <v>43649</v>
      </c>
      <c r="L13" s="74"/>
      <c r="M13" s="142">
        <v>43654</v>
      </c>
      <c r="N13" s="143">
        <v>43681</v>
      </c>
      <c r="O13" s="142">
        <f t="shared" si="0"/>
        <v>43687</v>
      </c>
      <c r="P13" s="144">
        <f t="shared" si="1"/>
        <v>43688</v>
      </c>
      <c r="Q13" s="72"/>
    </row>
    <row r="14" spans="1:18" ht="26.1" customHeight="1" x14ac:dyDescent="0.2">
      <c r="A14" s="89" t="s">
        <v>82</v>
      </c>
      <c r="B14" s="68"/>
      <c r="C14" s="69" t="s">
        <v>183</v>
      </c>
      <c r="D14" s="70">
        <v>43654</v>
      </c>
      <c r="E14" s="98" t="s">
        <v>59</v>
      </c>
      <c r="F14" s="99"/>
      <c r="G14" s="53">
        <v>43650</v>
      </c>
      <c r="H14" s="74"/>
      <c r="I14" s="104">
        <v>43654</v>
      </c>
      <c r="J14" s="98" t="s">
        <v>59</v>
      </c>
      <c r="K14" s="115">
        <v>43650</v>
      </c>
      <c r="L14" s="102"/>
      <c r="M14" s="142">
        <v>43656</v>
      </c>
      <c r="N14" s="143">
        <v>43687</v>
      </c>
      <c r="O14" s="142">
        <f t="shared" si="0"/>
        <v>43693</v>
      </c>
      <c r="P14" s="144">
        <f t="shared" si="1"/>
        <v>43694</v>
      </c>
      <c r="Q14" s="72"/>
    </row>
    <row r="15" spans="1:18" ht="26.1" customHeight="1" x14ac:dyDescent="0.2">
      <c r="A15" s="89" t="s">
        <v>36</v>
      </c>
      <c r="B15" s="68"/>
      <c r="C15" s="69" t="s">
        <v>184</v>
      </c>
      <c r="D15" s="70">
        <v>43656</v>
      </c>
      <c r="E15" s="98" t="s">
        <v>84</v>
      </c>
      <c r="F15" s="99"/>
      <c r="G15" s="53">
        <f>D15-2</f>
        <v>43654</v>
      </c>
      <c r="H15" s="74"/>
      <c r="I15" s="104">
        <v>43656</v>
      </c>
      <c r="J15" s="98" t="s">
        <v>84</v>
      </c>
      <c r="K15" s="115">
        <v>43654</v>
      </c>
      <c r="L15" s="74"/>
      <c r="M15" s="142">
        <v>43659</v>
      </c>
      <c r="N15" s="143">
        <v>43687</v>
      </c>
      <c r="O15" s="142">
        <f t="shared" si="0"/>
        <v>43693</v>
      </c>
      <c r="P15" s="144">
        <f t="shared" si="1"/>
        <v>43694</v>
      </c>
      <c r="Q15" s="72"/>
    </row>
    <row r="16" spans="1:18" ht="26.1" customHeight="1" x14ac:dyDescent="0.2">
      <c r="A16" s="89" t="s">
        <v>82</v>
      </c>
      <c r="B16" s="68"/>
      <c r="C16" s="69" t="s">
        <v>185</v>
      </c>
      <c r="D16" s="70">
        <v>43658</v>
      </c>
      <c r="E16" s="98" t="s">
        <v>86</v>
      </c>
      <c r="F16" s="99"/>
      <c r="G16" s="53">
        <v>43656</v>
      </c>
      <c r="H16" s="74"/>
      <c r="I16" s="104">
        <v>43658</v>
      </c>
      <c r="J16" s="98" t="s">
        <v>86</v>
      </c>
      <c r="K16" s="115">
        <v>43656</v>
      </c>
      <c r="L16" s="74"/>
      <c r="M16" s="142">
        <v>43661</v>
      </c>
      <c r="N16" s="143">
        <v>43688</v>
      </c>
      <c r="O16" s="142">
        <f t="shared" si="0"/>
        <v>43694</v>
      </c>
      <c r="P16" s="144">
        <f t="shared" si="1"/>
        <v>43695</v>
      </c>
      <c r="Q16" s="72"/>
    </row>
    <row r="17" spans="1:17" ht="26.1" customHeight="1" x14ac:dyDescent="0.2">
      <c r="A17" s="89" t="s">
        <v>36</v>
      </c>
      <c r="B17" s="68"/>
      <c r="C17" s="69" t="s">
        <v>186</v>
      </c>
      <c r="D17" s="70">
        <v>43661</v>
      </c>
      <c r="E17" s="98" t="s">
        <v>62</v>
      </c>
      <c r="F17" s="99"/>
      <c r="G17" s="53">
        <v>43657</v>
      </c>
      <c r="H17" s="74"/>
      <c r="I17" s="104">
        <v>43661</v>
      </c>
      <c r="J17" s="98" t="s">
        <v>62</v>
      </c>
      <c r="K17" s="115">
        <v>43657</v>
      </c>
      <c r="L17" s="74"/>
      <c r="M17" s="142">
        <v>43663</v>
      </c>
      <c r="N17" s="143">
        <v>43694</v>
      </c>
      <c r="O17" s="142">
        <f t="shared" si="0"/>
        <v>43700</v>
      </c>
      <c r="P17" s="144">
        <f t="shared" si="1"/>
        <v>43701</v>
      </c>
      <c r="Q17" s="72"/>
    </row>
    <row r="18" spans="1:17" ht="26.1" customHeight="1" x14ac:dyDescent="0.2">
      <c r="A18" s="89" t="s">
        <v>82</v>
      </c>
      <c r="B18" s="68"/>
      <c r="C18" s="69" t="s">
        <v>187</v>
      </c>
      <c r="D18" s="70">
        <v>43663</v>
      </c>
      <c r="E18" s="98" t="s">
        <v>89</v>
      </c>
      <c r="F18" s="99"/>
      <c r="G18" s="53">
        <v>43658</v>
      </c>
      <c r="H18" s="74"/>
      <c r="I18" s="104">
        <v>43663</v>
      </c>
      <c r="J18" s="98" t="s">
        <v>89</v>
      </c>
      <c r="K18" s="114">
        <v>43658</v>
      </c>
      <c r="L18" s="74"/>
      <c r="M18" s="142">
        <v>43666</v>
      </c>
      <c r="N18" s="143">
        <v>43694</v>
      </c>
      <c r="O18" s="142">
        <f t="shared" si="0"/>
        <v>43700</v>
      </c>
      <c r="P18" s="144">
        <f t="shared" si="1"/>
        <v>43701</v>
      </c>
      <c r="Q18" s="72"/>
    </row>
    <row r="19" spans="1:17" ht="26.1" customHeight="1" x14ac:dyDescent="0.2">
      <c r="A19" s="89" t="s">
        <v>36</v>
      </c>
      <c r="B19" s="68"/>
      <c r="C19" s="69" t="s">
        <v>188</v>
      </c>
      <c r="D19" s="70">
        <v>43665</v>
      </c>
      <c r="E19" s="98" t="s">
        <v>91</v>
      </c>
      <c r="F19" s="99"/>
      <c r="G19" s="53">
        <v>43663</v>
      </c>
      <c r="H19" s="74"/>
      <c r="I19" s="104">
        <v>43665</v>
      </c>
      <c r="J19" s="98" t="s">
        <v>91</v>
      </c>
      <c r="K19" s="114">
        <v>43663</v>
      </c>
      <c r="L19" s="74"/>
      <c r="M19" s="142">
        <v>43668</v>
      </c>
      <c r="N19" s="143">
        <v>43695</v>
      </c>
      <c r="O19" s="142">
        <f t="shared" si="0"/>
        <v>43701</v>
      </c>
      <c r="P19" s="144">
        <f t="shared" si="1"/>
        <v>43702</v>
      </c>
      <c r="Q19" s="72"/>
    </row>
    <row r="20" spans="1:17" ht="26.1" customHeight="1" x14ac:dyDescent="0.2">
      <c r="A20" s="89" t="s">
        <v>82</v>
      </c>
      <c r="B20" s="68"/>
      <c r="C20" s="69" t="s">
        <v>190</v>
      </c>
      <c r="D20" s="159">
        <v>43668</v>
      </c>
      <c r="E20" s="160" t="s">
        <v>31</v>
      </c>
      <c r="F20" s="161"/>
      <c r="G20" s="162">
        <v>43664</v>
      </c>
      <c r="H20" s="163"/>
      <c r="I20" s="164">
        <v>43668</v>
      </c>
      <c r="J20" s="160" t="s">
        <v>31</v>
      </c>
      <c r="K20" s="165">
        <v>43664</v>
      </c>
      <c r="L20" s="163"/>
      <c r="M20" s="166">
        <v>43670</v>
      </c>
      <c r="N20" s="167">
        <v>43701</v>
      </c>
      <c r="O20" s="166">
        <f t="shared" si="0"/>
        <v>43707</v>
      </c>
      <c r="P20" s="144">
        <f t="shared" si="1"/>
        <v>43708</v>
      </c>
      <c r="Q20" s="72"/>
    </row>
    <row r="21" spans="1:17" ht="26.1" customHeight="1" x14ac:dyDescent="0.2">
      <c r="A21" s="89" t="s">
        <v>36</v>
      </c>
      <c r="B21" s="68"/>
      <c r="C21" s="69" t="s">
        <v>191</v>
      </c>
      <c r="D21" s="159">
        <v>43670</v>
      </c>
      <c r="E21" s="160" t="s">
        <v>94</v>
      </c>
      <c r="F21" s="161"/>
      <c r="G21" s="162">
        <v>43668</v>
      </c>
      <c r="H21" s="163"/>
      <c r="I21" s="164">
        <v>43670</v>
      </c>
      <c r="J21" s="160" t="s">
        <v>94</v>
      </c>
      <c r="K21" s="165">
        <v>43668</v>
      </c>
      <c r="L21" s="163"/>
      <c r="M21" s="166">
        <v>43673</v>
      </c>
      <c r="N21" s="167">
        <v>43701</v>
      </c>
      <c r="O21" s="166">
        <f t="shared" si="0"/>
        <v>43707</v>
      </c>
      <c r="P21" s="144">
        <f t="shared" si="1"/>
        <v>43708</v>
      </c>
      <c r="Q21" s="72"/>
    </row>
    <row r="22" spans="1:17" ht="26.1" customHeight="1" x14ac:dyDescent="0.2">
      <c r="A22" s="89" t="s">
        <v>82</v>
      </c>
      <c r="B22" s="68"/>
      <c r="C22" s="69" t="s">
        <v>192</v>
      </c>
      <c r="D22" s="159">
        <v>43672</v>
      </c>
      <c r="E22" s="160" t="s">
        <v>96</v>
      </c>
      <c r="F22" s="161"/>
      <c r="G22" s="162">
        <v>43670</v>
      </c>
      <c r="H22" s="163"/>
      <c r="I22" s="164">
        <v>43672</v>
      </c>
      <c r="J22" s="160" t="s">
        <v>96</v>
      </c>
      <c r="K22" s="165">
        <v>43670</v>
      </c>
      <c r="L22" s="163"/>
      <c r="M22" s="166">
        <v>43675</v>
      </c>
      <c r="N22" s="167">
        <v>43702</v>
      </c>
      <c r="O22" s="166">
        <f t="shared" si="0"/>
        <v>43708</v>
      </c>
      <c r="P22" s="144">
        <f t="shared" si="1"/>
        <v>43709</v>
      </c>
      <c r="Q22" s="72" t="s">
        <v>28</v>
      </c>
    </row>
    <row r="23" spans="1:17" ht="26.1" customHeight="1" x14ac:dyDescent="0.2">
      <c r="A23" s="89" t="s">
        <v>36</v>
      </c>
      <c r="B23" s="68"/>
      <c r="C23" s="69" t="s">
        <v>193</v>
      </c>
      <c r="D23" s="159">
        <v>43675</v>
      </c>
      <c r="E23" s="160" t="s">
        <v>64</v>
      </c>
      <c r="F23" s="161"/>
      <c r="G23" s="162">
        <v>43671</v>
      </c>
      <c r="H23" s="163"/>
      <c r="I23" s="164">
        <v>43675</v>
      </c>
      <c r="J23" s="160" t="s">
        <v>64</v>
      </c>
      <c r="K23" s="165">
        <v>43671</v>
      </c>
      <c r="L23" s="163"/>
      <c r="M23" s="166">
        <v>43678</v>
      </c>
      <c r="N23" s="167">
        <v>43708</v>
      </c>
      <c r="O23" s="166">
        <f>N23+6</f>
        <v>43714</v>
      </c>
      <c r="P23" s="144">
        <f>N23+7</f>
        <v>43715</v>
      </c>
      <c r="Q23" s="72" t="s">
        <v>28</v>
      </c>
    </row>
    <row r="24" spans="1:17" ht="26.1" customHeight="1" x14ac:dyDescent="0.2">
      <c r="A24" s="89" t="s">
        <v>82</v>
      </c>
      <c r="B24" s="68"/>
      <c r="C24" s="69" t="s">
        <v>194</v>
      </c>
      <c r="D24" s="159">
        <v>43677</v>
      </c>
      <c r="E24" s="160" t="s">
        <v>115</v>
      </c>
      <c r="F24" s="161"/>
      <c r="G24" s="162">
        <v>43675</v>
      </c>
      <c r="H24" s="163"/>
      <c r="I24" s="164">
        <v>43677</v>
      </c>
      <c r="J24" s="160" t="s">
        <v>115</v>
      </c>
      <c r="K24" s="165">
        <v>43675</v>
      </c>
      <c r="L24" s="163"/>
      <c r="M24" s="166">
        <v>43680</v>
      </c>
      <c r="N24" s="167">
        <v>43708</v>
      </c>
      <c r="O24" s="166">
        <f>N24+6</f>
        <v>43714</v>
      </c>
      <c r="P24" s="144">
        <f>N24+7</f>
        <v>43715</v>
      </c>
      <c r="Q24" s="72"/>
    </row>
    <row r="25" spans="1:17" ht="26.1" customHeight="1" x14ac:dyDescent="0.2">
      <c r="A25" s="67" t="s">
        <v>179</v>
      </c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 t="s">
        <v>17</v>
      </c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:G3"/>
    <mergeCell ref="Q4:R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R3" r:id="rId1" xr:uid="{00000000-0004-0000-05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H42"/>
  <sheetViews>
    <sheetView showGridLines="0" showOutlineSymbols="0" topLeftCell="D7" zoomScale="60" zoomScaleNormal="55" workbookViewId="0">
      <selection activeCell="J38" sqref="J38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43696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79" t="s">
        <v>8</v>
      </c>
      <c r="O9" s="80" t="s">
        <v>9</v>
      </c>
      <c r="P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77" t="s">
        <v>7</v>
      </c>
      <c r="P10" s="84" t="s">
        <v>7</v>
      </c>
    </row>
    <row r="11" spans="1:18" ht="26.1" customHeight="1" x14ac:dyDescent="0.2">
      <c r="A11" s="89" t="s">
        <v>82</v>
      </c>
      <c r="B11" s="68"/>
      <c r="C11" s="69" t="s">
        <v>211</v>
      </c>
      <c r="D11" s="141">
        <v>43710</v>
      </c>
      <c r="E11" s="98" t="s">
        <v>217</v>
      </c>
      <c r="F11" s="99"/>
      <c r="G11" s="53">
        <v>43706</v>
      </c>
      <c r="H11" s="74"/>
      <c r="I11" s="141">
        <v>43710</v>
      </c>
      <c r="J11" s="98" t="s">
        <v>217</v>
      </c>
      <c r="K11" s="113">
        <v>43706</v>
      </c>
      <c r="L11" s="74"/>
      <c r="M11" s="142">
        <v>43712</v>
      </c>
      <c r="N11" s="143">
        <v>43737</v>
      </c>
      <c r="O11" s="142">
        <f t="shared" ref="O11:O22" si="0">N11+6</f>
        <v>43743</v>
      </c>
      <c r="P11" s="144">
        <f t="shared" ref="P11:P22" si="1">N11+7</f>
        <v>43744</v>
      </c>
      <c r="Q11" s="72" t="s">
        <v>29</v>
      </c>
    </row>
    <row r="12" spans="1:18" ht="26.1" customHeight="1" x14ac:dyDescent="0.2">
      <c r="A12" s="89" t="s">
        <v>36</v>
      </c>
      <c r="B12" s="68"/>
      <c r="C12" s="69" t="s">
        <v>212</v>
      </c>
      <c r="D12" s="70">
        <v>43712</v>
      </c>
      <c r="E12" s="98" t="s">
        <v>57</v>
      </c>
      <c r="F12" s="99" t="s">
        <v>33</v>
      </c>
      <c r="G12" s="53">
        <v>43710</v>
      </c>
      <c r="H12" s="74" t="s">
        <v>33</v>
      </c>
      <c r="I12" s="70">
        <v>43712</v>
      </c>
      <c r="J12" s="98" t="s">
        <v>57</v>
      </c>
      <c r="K12" s="115">
        <v>43710</v>
      </c>
      <c r="L12" s="74"/>
      <c r="M12" s="142">
        <v>43715</v>
      </c>
      <c r="N12" s="143">
        <v>43743</v>
      </c>
      <c r="O12" s="142">
        <f t="shared" si="0"/>
        <v>43749</v>
      </c>
      <c r="P12" s="144">
        <f t="shared" si="1"/>
        <v>43750</v>
      </c>
      <c r="Q12" s="72" t="s">
        <v>28</v>
      </c>
    </row>
    <row r="13" spans="1:18" ht="26.1" customHeight="1" x14ac:dyDescent="0.2">
      <c r="A13" s="89" t="s">
        <v>82</v>
      </c>
      <c r="B13" s="68"/>
      <c r="C13" s="69" t="s">
        <v>213</v>
      </c>
      <c r="D13" s="70">
        <v>43714</v>
      </c>
      <c r="E13" s="98" t="s">
        <v>58</v>
      </c>
      <c r="F13" s="99" t="s">
        <v>33</v>
      </c>
      <c r="G13" s="53">
        <v>43712</v>
      </c>
      <c r="H13" s="74" t="s">
        <v>33</v>
      </c>
      <c r="I13" s="70">
        <v>43714</v>
      </c>
      <c r="J13" s="98" t="s">
        <v>58</v>
      </c>
      <c r="K13" s="115">
        <v>43712</v>
      </c>
      <c r="L13" s="74"/>
      <c r="M13" s="142">
        <v>43717</v>
      </c>
      <c r="N13" s="143">
        <v>43743</v>
      </c>
      <c r="O13" s="142">
        <f t="shared" si="0"/>
        <v>43749</v>
      </c>
      <c r="P13" s="144">
        <f t="shared" si="1"/>
        <v>43750</v>
      </c>
      <c r="Q13" s="72"/>
    </row>
    <row r="14" spans="1:18" ht="26.1" customHeight="1" x14ac:dyDescent="0.2">
      <c r="A14" s="89" t="s">
        <v>36</v>
      </c>
      <c r="B14" s="68"/>
      <c r="C14" s="69" t="s">
        <v>214</v>
      </c>
      <c r="D14" s="70">
        <v>43717</v>
      </c>
      <c r="E14" s="98" t="s">
        <v>201</v>
      </c>
      <c r="F14" s="99"/>
      <c r="G14" s="53">
        <v>43713</v>
      </c>
      <c r="H14" s="74"/>
      <c r="I14" s="70">
        <v>43717</v>
      </c>
      <c r="J14" s="98" t="s">
        <v>201</v>
      </c>
      <c r="K14" s="115">
        <v>43713</v>
      </c>
      <c r="L14" s="102"/>
      <c r="M14" s="142">
        <v>43719</v>
      </c>
      <c r="N14" s="143">
        <v>43744</v>
      </c>
      <c r="O14" s="142">
        <f t="shared" si="0"/>
        <v>43750</v>
      </c>
      <c r="P14" s="144">
        <f t="shared" si="1"/>
        <v>43751</v>
      </c>
      <c r="Q14" s="72"/>
    </row>
    <row r="15" spans="1:18" ht="26.1" customHeight="1" x14ac:dyDescent="0.2">
      <c r="A15" s="89" t="s">
        <v>82</v>
      </c>
      <c r="B15" s="68"/>
      <c r="C15" s="69" t="s">
        <v>215</v>
      </c>
      <c r="D15" s="70">
        <v>43719</v>
      </c>
      <c r="E15" s="98" t="s">
        <v>60</v>
      </c>
      <c r="F15" s="99"/>
      <c r="G15" s="53">
        <v>43717</v>
      </c>
      <c r="H15" s="74"/>
      <c r="I15" s="70">
        <v>43719</v>
      </c>
      <c r="J15" s="98" t="s">
        <v>60</v>
      </c>
      <c r="K15" s="115">
        <v>43717</v>
      </c>
      <c r="L15" s="74"/>
      <c r="M15" s="142">
        <v>43722</v>
      </c>
      <c r="N15" s="143">
        <v>43750</v>
      </c>
      <c r="O15" s="142">
        <f t="shared" si="0"/>
        <v>43756</v>
      </c>
      <c r="P15" s="144">
        <f t="shared" si="1"/>
        <v>43757</v>
      </c>
      <c r="Q15" s="72"/>
    </row>
    <row r="16" spans="1:18" ht="26.1" customHeight="1" x14ac:dyDescent="0.2">
      <c r="A16" s="89" t="s">
        <v>36</v>
      </c>
      <c r="B16" s="68"/>
      <c r="C16" s="69" t="s">
        <v>216</v>
      </c>
      <c r="D16" s="70">
        <v>43721</v>
      </c>
      <c r="E16" s="98" t="s">
        <v>61</v>
      </c>
      <c r="F16" s="99"/>
      <c r="G16" s="53">
        <v>43719</v>
      </c>
      <c r="H16" s="74"/>
      <c r="I16" s="70">
        <v>43721</v>
      </c>
      <c r="J16" s="98" t="s">
        <v>61</v>
      </c>
      <c r="K16" s="115">
        <v>43719</v>
      </c>
      <c r="L16" s="74"/>
      <c r="M16" s="142">
        <v>43724</v>
      </c>
      <c r="N16" s="143">
        <v>43750</v>
      </c>
      <c r="O16" s="142">
        <f t="shared" si="0"/>
        <v>43756</v>
      </c>
      <c r="P16" s="144">
        <f t="shared" si="1"/>
        <v>43757</v>
      </c>
      <c r="Q16" s="72"/>
    </row>
    <row r="17" spans="1:17" ht="26.1" customHeight="1" x14ac:dyDescent="0.2">
      <c r="A17" s="89" t="s">
        <v>82</v>
      </c>
      <c r="B17" s="68"/>
      <c r="C17" s="69" t="s">
        <v>218</v>
      </c>
      <c r="D17" s="70">
        <v>43724</v>
      </c>
      <c r="E17" s="98" t="s">
        <v>202</v>
      </c>
      <c r="F17" s="99"/>
      <c r="G17" s="53">
        <v>43720</v>
      </c>
      <c r="H17" s="74"/>
      <c r="I17" s="70">
        <v>43724</v>
      </c>
      <c r="J17" s="98" t="s">
        <v>202</v>
      </c>
      <c r="K17" s="114">
        <v>43720</v>
      </c>
      <c r="L17" s="74"/>
      <c r="M17" s="142">
        <v>43726</v>
      </c>
      <c r="N17" s="143">
        <v>43751</v>
      </c>
      <c r="O17" s="142">
        <f t="shared" si="0"/>
        <v>43757</v>
      </c>
      <c r="P17" s="144">
        <f t="shared" si="1"/>
        <v>43758</v>
      </c>
      <c r="Q17" s="72"/>
    </row>
    <row r="18" spans="1:17" ht="26.1" customHeight="1" x14ac:dyDescent="0.2">
      <c r="A18" s="89" t="s">
        <v>36</v>
      </c>
      <c r="B18" s="68"/>
      <c r="C18" s="69" t="s">
        <v>219</v>
      </c>
      <c r="D18" s="70">
        <v>43726</v>
      </c>
      <c r="E18" s="98" t="s">
        <v>63</v>
      </c>
      <c r="F18" s="99"/>
      <c r="G18" s="53">
        <v>43721</v>
      </c>
      <c r="H18" s="74"/>
      <c r="I18" s="70">
        <v>43726</v>
      </c>
      <c r="J18" s="98" t="s">
        <v>63</v>
      </c>
      <c r="K18" s="115">
        <v>43721</v>
      </c>
      <c r="L18" s="74"/>
      <c r="M18" s="142">
        <v>43729</v>
      </c>
      <c r="N18" s="143">
        <v>43757</v>
      </c>
      <c r="O18" s="142">
        <f t="shared" si="0"/>
        <v>43763</v>
      </c>
      <c r="P18" s="144">
        <f t="shared" si="1"/>
        <v>43764</v>
      </c>
      <c r="Q18" s="72"/>
    </row>
    <row r="19" spans="1:17" ht="26.1" customHeight="1" x14ac:dyDescent="0.2">
      <c r="A19" s="89" t="s">
        <v>82</v>
      </c>
      <c r="B19" s="68"/>
      <c r="C19" s="69" t="s">
        <v>220</v>
      </c>
      <c r="D19" s="70">
        <v>43728</v>
      </c>
      <c r="E19" s="98" t="s">
        <v>30</v>
      </c>
      <c r="F19" s="99"/>
      <c r="G19" s="53">
        <v>43726</v>
      </c>
      <c r="H19" s="74"/>
      <c r="I19" s="70">
        <v>43728</v>
      </c>
      <c r="J19" s="98" t="s">
        <v>30</v>
      </c>
      <c r="K19" s="115">
        <v>43726</v>
      </c>
      <c r="L19" s="74"/>
      <c r="M19" s="142">
        <v>43731</v>
      </c>
      <c r="N19" s="143">
        <v>43757</v>
      </c>
      <c r="O19" s="142">
        <f t="shared" si="0"/>
        <v>43763</v>
      </c>
      <c r="P19" s="144">
        <f t="shared" si="1"/>
        <v>43764</v>
      </c>
      <c r="Q19" s="72"/>
    </row>
    <row r="20" spans="1:17" ht="26.1" customHeight="1" x14ac:dyDescent="0.2">
      <c r="A20" s="89" t="s">
        <v>36</v>
      </c>
      <c r="B20" s="68"/>
      <c r="C20" s="69" t="s">
        <v>221</v>
      </c>
      <c r="D20" s="70">
        <v>43731</v>
      </c>
      <c r="E20" s="98" t="s">
        <v>209</v>
      </c>
      <c r="F20" s="99"/>
      <c r="G20" s="53">
        <v>43727</v>
      </c>
      <c r="H20" s="74"/>
      <c r="I20" s="70">
        <v>43731</v>
      </c>
      <c r="J20" s="98" t="s">
        <v>209</v>
      </c>
      <c r="K20" s="115">
        <v>43727</v>
      </c>
      <c r="L20" s="74"/>
      <c r="M20" s="142">
        <v>43733</v>
      </c>
      <c r="N20" s="143">
        <v>43758</v>
      </c>
      <c r="O20" s="142">
        <f t="shared" si="0"/>
        <v>43764</v>
      </c>
      <c r="P20" s="144">
        <f t="shared" si="1"/>
        <v>43765</v>
      </c>
      <c r="Q20" s="72"/>
    </row>
    <row r="21" spans="1:17" ht="26.1" customHeight="1" x14ac:dyDescent="0.2">
      <c r="A21" s="89" t="s">
        <v>82</v>
      </c>
      <c r="B21" s="68"/>
      <c r="C21" s="69" t="s">
        <v>222</v>
      </c>
      <c r="D21" s="70">
        <v>43733</v>
      </c>
      <c r="E21" s="98" t="s">
        <v>55</v>
      </c>
      <c r="F21" s="99"/>
      <c r="G21" s="53">
        <v>43728</v>
      </c>
      <c r="H21" s="74"/>
      <c r="I21" s="70">
        <v>43733</v>
      </c>
      <c r="J21" s="98" t="s">
        <v>55</v>
      </c>
      <c r="K21" s="115">
        <v>43728</v>
      </c>
      <c r="L21" s="74"/>
      <c r="M21" s="142">
        <v>43736</v>
      </c>
      <c r="N21" s="143">
        <v>43764</v>
      </c>
      <c r="O21" s="142">
        <f t="shared" si="0"/>
        <v>43770</v>
      </c>
      <c r="P21" s="144">
        <f t="shared" si="1"/>
        <v>43771</v>
      </c>
      <c r="Q21" s="72"/>
    </row>
    <row r="22" spans="1:17" ht="26.1" customHeight="1" x14ac:dyDescent="0.2">
      <c r="A22" s="89" t="s">
        <v>36</v>
      </c>
      <c r="B22" s="68"/>
      <c r="C22" s="69" t="s">
        <v>223</v>
      </c>
      <c r="D22" s="70">
        <v>43735</v>
      </c>
      <c r="E22" s="98" t="s">
        <v>56</v>
      </c>
      <c r="F22" s="99"/>
      <c r="G22" s="53">
        <v>43733</v>
      </c>
      <c r="H22" s="74"/>
      <c r="I22" s="70">
        <v>43735</v>
      </c>
      <c r="J22" s="98" t="s">
        <v>56</v>
      </c>
      <c r="K22" s="115">
        <v>43733</v>
      </c>
      <c r="L22" s="74"/>
      <c r="M22" s="142">
        <v>43738</v>
      </c>
      <c r="N22" s="143">
        <v>43764</v>
      </c>
      <c r="O22" s="142">
        <f t="shared" si="0"/>
        <v>43770</v>
      </c>
      <c r="P22" s="144">
        <f t="shared" si="1"/>
        <v>43771</v>
      </c>
      <c r="Q22" s="72" t="s">
        <v>28</v>
      </c>
    </row>
    <row r="23" spans="1:17" ht="26.1" customHeight="1" x14ac:dyDescent="0.2">
      <c r="A23" s="89" t="s">
        <v>82</v>
      </c>
      <c r="B23" s="68"/>
      <c r="C23" s="69" t="s">
        <v>224</v>
      </c>
      <c r="D23" s="70">
        <v>43738</v>
      </c>
      <c r="E23" s="98" t="s">
        <v>210</v>
      </c>
      <c r="F23" s="99"/>
      <c r="G23" s="53">
        <v>43733</v>
      </c>
      <c r="H23" s="74"/>
      <c r="I23" s="70">
        <v>43738</v>
      </c>
      <c r="J23" s="98" t="s">
        <v>210</v>
      </c>
      <c r="K23" s="115">
        <v>43734</v>
      </c>
      <c r="L23" s="74"/>
      <c r="M23" s="142">
        <v>43740</v>
      </c>
      <c r="N23" s="143">
        <v>43765</v>
      </c>
      <c r="O23" s="142">
        <f>N23+6</f>
        <v>43771</v>
      </c>
      <c r="P23" s="144">
        <f>N23+7</f>
        <v>43772</v>
      </c>
      <c r="Q23" s="72" t="s">
        <v>28</v>
      </c>
    </row>
    <row r="24" spans="1:17" ht="26.1" customHeight="1" x14ac:dyDescent="0.2">
      <c r="A24" s="89"/>
      <c r="B24" s="68"/>
      <c r="C24" s="69"/>
      <c r="D24" s="159"/>
      <c r="E24" s="160"/>
      <c r="F24" s="161"/>
      <c r="G24" s="162"/>
      <c r="H24" s="163"/>
      <c r="I24" s="164"/>
      <c r="J24" s="160"/>
      <c r="K24" s="165"/>
      <c r="L24" s="163"/>
      <c r="M24" s="166"/>
      <c r="N24" s="167"/>
      <c r="O24" s="166"/>
      <c r="P24" s="144"/>
      <c r="Q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 t="s">
        <v>17</v>
      </c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:G3"/>
    <mergeCell ref="Q4:R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R3" r:id="rId1" xr:uid="{00000000-0004-0000-07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H42"/>
  <sheetViews>
    <sheetView showGridLines="0" showOutlineSymbols="0" topLeftCell="B8" zoomScale="55" zoomScaleNormal="55" zoomScaleSheetLayoutView="55" workbookViewId="0">
      <selection activeCell="J23" sqref="J23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43696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79" t="s">
        <v>8</v>
      </c>
      <c r="O9" s="80" t="s">
        <v>9</v>
      </c>
      <c r="P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77" t="s">
        <v>7</v>
      </c>
      <c r="P10" s="84" t="s">
        <v>7</v>
      </c>
    </row>
    <row r="11" spans="1:18" ht="26.1" customHeight="1" x14ac:dyDescent="0.2">
      <c r="A11" s="89" t="s">
        <v>36</v>
      </c>
      <c r="B11" s="68"/>
      <c r="C11" s="69" t="s">
        <v>225</v>
      </c>
      <c r="D11" s="141">
        <v>43740</v>
      </c>
      <c r="E11" s="98" t="s">
        <v>217</v>
      </c>
      <c r="F11" s="99"/>
      <c r="G11" s="53">
        <v>43738</v>
      </c>
      <c r="H11" s="74"/>
      <c r="I11" s="141">
        <v>43740</v>
      </c>
      <c r="J11" s="98" t="s">
        <v>217</v>
      </c>
      <c r="K11" s="113">
        <v>43738</v>
      </c>
      <c r="L11" s="74"/>
      <c r="M11" s="142">
        <v>43743</v>
      </c>
      <c r="N11" s="143">
        <v>43771</v>
      </c>
      <c r="O11" s="142">
        <f t="shared" ref="O11:O21" si="0">N11+6</f>
        <v>43777</v>
      </c>
      <c r="P11" s="144">
        <f t="shared" ref="P11:P21" si="1">N11+7</f>
        <v>43778</v>
      </c>
      <c r="Q11" s="72" t="s">
        <v>29</v>
      </c>
    </row>
    <row r="12" spans="1:18" ht="26.1" customHeight="1" x14ac:dyDescent="0.2">
      <c r="A12" s="89" t="s">
        <v>82</v>
      </c>
      <c r="B12" s="68"/>
      <c r="C12" s="69" t="s">
        <v>226</v>
      </c>
      <c r="D12" s="70">
        <v>43742</v>
      </c>
      <c r="E12" s="98" t="s">
        <v>57</v>
      </c>
      <c r="F12" s="99" t="s">
        <v>33</v>
      </c>
      <c r="G12" s="53">
        <v>43740</v>
      </c>
      <c r="H12" s="74" t="s">
        <v>33</v>
      </c>
      <c r="I12" s="70">
        <v>43742</v>
      </c>
      <c r="J12" s="98" t="s">
        <v>57</v>
      </c>
      <c r="K12" s="115">
        <v>43740</v>
      </c>
      <c r="L12" s="74"/>
      <c r="M12" s="142">
        <v>43745</v>
      </c>
      <c r="N12" s="143">
        <v>43771</v>
      </c>
      <c r="O12" s="142">
        <f t="shared" si="0"/>
        <v>43777</v>
      </c>
      <c r="P12" s="144">
        <f t="shared" si="1"/>
        <v>43778</v>
      </c>
      <c r="Q12" s="72" t="s">
        <v>28</v>
      </c>
    </row>
    <row r="13" spans="1:18" ht="26.1" customHeight="1" x14ac:dyDescent="0.2">
      <c r="A13" s="89" t="s">
        <v>36</v>
      </c>
      <c r="B13" s="68"/>
      <c r="C13" s="69" t="s">
        <v>98</v>
      </c>
      <c r="D13" s="70">
        <v>43745</v>
      </c>
      <c r="E13" s="98" t="s">
        <v>164</v>
      </c>
      <c r="F13" s="99" t="s">
        <v>33</v>
      </c>
      <c r="G13" s="53">
        <v>43741</v>
      </c>
      <c r="H13" s="74" t="s">
        <v>33</v>
      </c>
      <c r="I13" s="70">
        <v>43745</v>
      </c>
      <c r="J13" s="98" t="s">
        <v>164</v>
      </c>
      <c r="K13" s="115">
        <v>43741</v>
      </c>
      <c r="L13" s="74"/>
      <c r="M13" s="142">
        <v>43747</v>
      </c>
      <c r="N13" s="143">
        <v>43772</v>
      </c>
      <c r="O13" s="142">
        <f t="shared" si="0"/>
        <v>43778</v>
      </c>
      <c r="P13" s="144">
        <f t="shared" si="1"/>
        <v>43779</v>
      </c>
      <c r="Q13" s="72"/>
    </row>
    <row r="14" spans="1:18" ht="26.1" customHeight="1" x14ac:dyDescent="0.2">
      <c r="A14" s="89" t="s">
        <v>82</v>
      </c>
      <c r="B14" s="68"/>
      <c r="C14" s="69" t="s">
        <v>227</v>
      </c>
      <c r="D14" s="70">
        <v>43747</v>
      </c>
      <c r="E14" s="98" t="s">
        <v>201</v>
      </c>
      <c r="F14" s="99"/>
      <c r="G14" s="53">
        <v>43745</v>
      </c>
      <c r="H14" s="74"/>
      <c r="I14" s="70">
        <v>43747</v>
      </c>
      <c r="J14" s="98" t="s">
        <v>201</v>
      </c>
      <c r="K14" s="115">
        <v>43745</v>
      </c>
      <c r="L14" s="102"/>
      <c r="M14" s="142">
        <v>43750</v>
      </c>
      <c r="N14" s="143">
        <v>43778</v>
      </c>
      <c r="O14" s="142">
        <f t="shared" si="0"/>
        <v>43784</v>
      </c>
      <c r="P14" s="144">
        <f t="shared" si="1"/>
        <v>43785</v>
      </c>
      <c r="Q14" s="72"/>
    </row>
    <row r="15" spans="1:18" ht="26.1" customHeight="1" x14ac:dyDescent="0.2">
      <c r="A15" s="89" t="s">
        <v>36</v>
      </c>
      <c r="B15" s="68"/>
      <c r="C15" s="69" t="s">
        <v>99</v>
      </c>
      <c r="D15" s="70">
        <v>43749</v>
      </c>
      <c r="E15" s="98" t="s">
        <v>60</v>
      </c>
      <c r="F15" s="99"/>
      <c r="G15" s="53">
        <v>43747</v>
      </c>
      <c r="H15" s="74"/>
      <c r="I15" s="70">
        <v>43749</v>
      </c>
      <c r="J15" s="98" t="s">
        <v>60</v>
      </c>
      <c r="K15" s="115">
        <v>43747</v>
      </c>
      <c r="L15" s="74"/>
      <c r="M15" s="142">
        <v>43752</v>
      </c>
      <c r="N15" s="143">
        <v>43778</v>
      </c>
      <c r="O15" s="142">
        <f t="shared" si="0"/>
        <v>43784</v>
      </c>
      <c r="P15" s="144">
        <f t="shared" si="1"/>
        <v>43785</v>
      </c>
      <c r="Q15" s="72"/>
    </row>
    <row r="16" spans="1:18" ht="26.1" customHeight="1" x14ac:dyDescent="0.2">
      <c r="A16" s="89" t="s">
        <v>82</v>
      </c>
      <c r="B16" s="68"/>
      <c r="C16" s="69" t="s">
        <v>228</v>
      </c>
      <c r="D16" s="70">
        <v>43752</v>
      </c>
      <c r="E16" s="98" t="s">
        <v>168</v>
      </c>
      <c r="F16" s="99"/>
      <c r="G16" s="53">
        <v>43748</v>
      </c>
      <c r="H16" s="74"/>
      <c r="I16" s="70">
        <v>43752</v>
      </c>
      <c r="J16" s="98" t="s">
        <v>168</v>
      </c>
      <c r="K16" s="114">
        <v>43748</v>
      </c>
      <c r="L16" s="74"/>
      <c r="M16" s="142">
        <v>43754</v>
      </c>
      <c r="N16" s="143">
        <v>43779</v>
      </c>
      <c r="O16" s="142">
        <f t="shared" si="0"/>
        <v>43785</v>
      </c>
      <c r="P16" s="144">
        <f t="shared" si="1"/>
        <v>43786</v>
      </c>
      <c r="Q16" s="72"/>
    </row>
    <row r="17" spans="1:17" ht="26.1" customHeight="1" x14ac:dyDescent="0.2">
      <c r="A17" s="89" t="s">
        <v>36</v>
      </c>
      <c r="B17" s="68"/>
      <c r="C17" s="69" t="s">
        <v>83</v>
      </c>
      <c r="D17" s="70">
        <v>43754</v>
      </c>
      <c r="E17" s="98" t="s">
        <v>202</v>
      </c>
      <c r="F17" s="99"/>
      <c r="G17" s="53">
        <v>43749</v>
      </c>
      <c r="H17" s="74"/>
      <c r="I17" s="70">
        <v>43754</v>
      </c>
      <c r="J17" s="98" t="s">
        <v>202</v>
      </c>
      <c r="K17" s="115">
        <v>43749</v>
      </c>
      <c r="L17" s="74"/>
      <c r="M17" s="142">
        <v>43757</v>
      </c>
      <c r="N17" s="143">
        <v>43785</v>
      </c>
      <c r="O17" s="142">
        <f t="shared" si="0"/>
        <v>43791</v>
      </c>
      <c r="P17" s="144">
        <f t="shared" si="1"/>
        <v>43792</v>
      </c>
      <c r="Q17" s="72"/>
    </row>
    <row r="18" spans="1:17" ht="26.1" customHeight="1" x14ac:dyDescent="0.2">
      <c r="A18" s="89" t="s">
        <v>82</v>
      </c>
      <c r="B18" s="68"/>
      <c r="C18" s="69" t="s">
        <v>229</v>
      </c>
      <c r="D18" s="70">
        <v>43756</v>
      </c>
      <c r="E18" s="98" t="s">
        <v>63</v>
      </c>
      <c r="F18" s="99"/>
      <c r="G18" s="53">
        <v>43754</v>
      </c>
      <c r="H18" s="74"/>
      <c r="I18" s="70">
        <v>43756</v>
      </c>
      <c r="J18" s="98" t="s">
        <v>63</v>
      </c>
      <c r="K18" s="115">
        <v>43754</v>
      </c>
      <c r="L18" s="74"/>
      <c r="M18" s="142">
        <v>43759</v>
      </c>
      <c r="N18" s="143">
        <v>43785</v>
      </c>
      <c r="O18" s="142">
        <f t="shared" si="0"/>
        <v>43791</v>
      </c>
      <c r="P18" s="144">
        <f t="shared" si="1"/>
        <v>43792</v>
      </c>
      <c r="Q18" s="72"/>
    </row>
    <row r="19" spans="1:17" ht="26.1" customHeight="1" x14ac:dyDescent="0.2">
      <c r="A19" s="89" t="s">
        <v>36</v>
      </c>
      <c r="B19" s="68"/>
      <c r="C19" s="69" t="s">
        <v>87</v>
      </c>
      <c r="D19" s="70">
        <v>43759</v>
      </c>
      <c r="E19" s="98" t="s">
        <v>172</v>
      </c>
      <c r="F19" s="99"/>
      <c r="G19" s="53">
        <v>43755</v>
      </c>
      <c r="H19" s="74"/>
      <c r="I19" s="70">
        <v>43759</v>
      </c>
      <c r="J19" s="98" t="s">
        <v>172</v>
      </c>
      <c r="K19" s="115">
        <v>43755</v>
      </c>
      <c r="L19" s="74"/>
      <c r="M19" s="142">
        <v>43761</v>
      </c>
      <c r="N19" s="143">
        <v>43786</v>
      </c>
      <c r="O19" s="142">
        <f t="shared" si="0"/>
        <v>43792</v>
      </c>
      <c r="P19" s="144">
        <f t="shared" si="1"/>
        <v>43793</v>
      </c>
      <c r="Q19" s="72"/>
    </row>
    <row r="20" spans="1:17" ht="26.1" customHeight="1" x14ac:dyDescent="0.2">
      <c r="A20" s="89" t="s">
        <v>82</v>
      </c>
      <c r="B20" s="68"/>
      <c r="C20" s="69" t="s">
        <v>230</v>
      </c>
      <c r="D20" s="70">
        <v>43761</v>
      </c>
      <c r="E20" s="98" t="s">
        <v>209</v>
      </c>
      <c r="F20" s="99"/>
      <c r="G20" s="53">
        <v>43759</v>
      </c>
      <c r="H20" s="74"/>
      <c r="I20" s="70">
        <v>43761</v>
      </c>
      <c r="J20" s="98" t="s">
        <v>209</v>
      </c>
      <c r="K20" s="115">
        <v>43759</v>
      </c>
      <c r="L20" s="74"/>
      <c r="M20" s="142">
        <v>43764</v>
      </c>
      <c r="N20" s="143">
        <v>43792</v>
      </c>
      <c r="O20" s="142">
        <f t="shared" si="0"/>
        <v>43798</v>
      </c>
      <c r="P20" s="144">
        <f t="shared" si="1"/>
        <v>43799</v>
      </c>
      <c r="Q20" s="72"/>
    </row>
    <row r="21" spans="1:17" ht="26.1" customHeight="1" x14ac:dyDescent="0.2">
      <c r="A21" s="89" t="s">
        <v>36</v>
      </c>
      <c r="B21" s="68"/>
      <c r="C21" s="69" t="s">
        <v>90</v>
      </c>
      <c r="D21" s="70">
        <v>43763</v>
      </c>
      <c r="E21" s="98" t="s">
        <v>55</v>
      </c>
      <c r="F21" s="99"/>
      <c r="G21" s="53">
        <v>43761</v>
      </c>
      <c r="H21" s="74"/>
      <c r="I21" s="70">
        <v>43763</v>
      </c>
      <c r="J21" s="98" t="s">
        <v>55</v>
      </c>
      <c r="K21" s="115">
        <v>43761</v>
      </c>
      <c r="L21" s="74"/>
      <c r="M21" s="142">
        <v>43766</v>
      </c>
      <c r="N21" s="143">
        <v>43792</v>
      </c>
      <c r="O21" s="142">
        <f t="shared" si="0"/>
        <v>43798</v>
      </c>
      <c r="P21" s="144">
        <f t="shared" si="1"/>
        <v>43799</v>
      </c>
      <c r="Q21" s="72"/>
    </row>
    <row r="22" spans="1:17" ht="26.1" customHeight="1" x14ac:dyDescent="0.2">
      <c r="A22" s="89"/>
      <c r="B22" s="68"/>
      <c r="C22" s="69"/>
      <c r="D22" s="70"/>
      <c r="E22" s="98"/>
      <c r="F22" s="99"/>
      <c r="G22" s="53"/>
      <c r="H22" s="74"/>
      <c r="I22" s="70"/>
      <c r="J22" s="98"/>
      <c r="K22" s="115"/>
      <c r="L22" s="74"/>
      <c r="M22" s="142"/>
      <c r="N22" s="143"/>
      <c r="O22" s="142"/>
      <c r="P22" s="144"/>
      <c r="Q22" s="72" t="s">
        <v>28</v>
      </c>
    </row>
    <row r="23" spans="1:17" ht="26.1" customHeight="1" x14ac:dyDescent="0.2">
      <c r="A23" s="89"/>
      <c r="B23" s="68"/>
      <c r="C23" s="69"/>
      <c r="D23" s="70"/>
      <c r="E23" s="98"/>
      <c r="F23" s="99"/>
      <c r="G23" s="53"/>
      <c r="H23" s="74"/>
      <c r="I23" s="70"/>
      <c r="J23" s="98"/>
      <c r="K23" s="115"/>
      <c r="L23" s="74"/>
      <c r="M23" s="142"/>
      <c r="N23" s="143"/>
      <c r="O23" s="142"/>
      <c r="P23" s="144"/>
      <c r="Q23" s="72" t="s">
        <v>28</v>
      </c>
    </row>
    <row r="24" spans="1:17" ht="26.1" customHeight="1" x14ac:dyDescent="0.2">
      <c r="A24" s="89"/>
      <c r="B24" s="68"/>
      <c r="C24" s="69"/>
      <c r="D24" s="159"/>
      <c r="E24" s="160"/>
      <c r="F24" s="161"/>
      <c r="G24" s="162"/>
      <c r="H24" s="163"/>
      <c r="I24" s="164"/>
      <c r="J24" s="160"/>
      <c r="K24" s="165"/>
      <c r="L24" s="163"/>
      <c r="M24" s="166"/>
      <c r="N24" s="167"/>
      <c r="O24" s="166"/>
      <c r="P24" s="144"/>
      <c r="Q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 t="s">
        <v>17</v>
      </c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:G3"/>
    <mergeCell ref="Q4:R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R3" r:id="rId1" xr:uid="{00000000-0004-0000-08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H42"/>
  <sheetViews>
    <sheetView showGridLines="0" showOutlineSymbols="0" zoomScale="60" zoomScaleNormal="55" workbookViewId="0">
      <selection activeCell="O30" sqref="O30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337" t="s">
        <v>23</v>
      </c>
      <c r="B1" s="338"/>
      <c r="C1" s="338"/>
      <c r="D1" s="338"/>
      <c r="E1" s="338"/>
      <c r="F1" s="338"/>
      <c r="G1" s="33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338"/>
      <c r="B2" s="338"/>
      <c r="C2" s="338"/>
      <c r="D2" s="338"/>
      <c r="E2" s="338"/>
      <c r="F2" s="338"/>
      <c r="G2" s="33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338"/>
      <c r="B3" s="338"/>
      <c r="C3" s="338"/>
      <c r="D3" s="338"/>
      <c r="E3" s="338"/>
      <c r="F3" s="338"/>
      <c r="G3" s="33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328">
        <v>43665</v>
      </c>
      <c r="R4" s="329"/>
    </row>
    <row r="5" spans="1:18" ht="24" customHeight="1" x14ac:dyDescent="0.2">
      <c r="A5" s="330" t="s">
        <v>27</v>
      </c>
      <c r="B5" s="330"/>
      <c r="C5" s="330"/>
      <c r="D5" s="58"/>
    </row>
    <row r="6" spans="1:18" s="13" customFormat="1" ht="24" customHeight="1" x14ac:dyDescent="0.2">
      <c r="A6" s="330"/>
      <c r="B6" s="330"/>
      <c r="C6" s="33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331" t="s">
        <v>54</v>
      </c>
      <c r="E9" s="332"/>
      <c r="F9" s="332"/>
      <c r="G9" s="332"/>
      <c r="H9" s="333"/>
      <c r="I9" s="331" t="s">
        <v>68</v>
      </c>
      <c r="J9" s="332"/>
      <c r="K9" s="332"/>
      <c r="L9" s="333"/>
      <c r="M9" s="100" t="s">
        <v>22</v>
      </c>
      <c r="N9" s="79" t="s">
        <v>8</v>
      </c>
      <c r="O9" s="80" t="s">
        <v>9</v>
      </c>
      <c r="P9" s="112" t="s">
        <v>10</v>
      </c>
    </row>
    <row r="10" spans="1:18" s="13" customFormat="1" ht="26.1" customHeight="1" thickBot="1" x14ac:dyDescent="0.2">
      <c r="A10" s="334" t="s">
        <v>0</v>
      </c>
      <c r="B10" s="335"/>
      <c r="C10" s="101"/>
      <c r="D10" s="334" t="s">
        <v>6</v>
      </c>
      <c r="E10" s="336"/>
      <c r="F10" s="335"/>
      <c r="G10" s="334" t="s">
        <v>5</v>
      </c>
      <c r="H10" s="335"/>
      <c r="I10" s="334" t="s">
        <v>6</v>
      </c>
      <c r="J10" s="335"/>
      <c r="K10" s="334" t="s">
        <v>5</v>
      </c>
      <c r="L10" s="335"/>
      <c r="M10" s="84" t="s">
        <v>7</v>
      </c>
      <c r="N10" s="84" t="s">
        <v>7</v>
      </c>
      <c r="O10" s="77" t="s">
        <v>7</v>
      </c>
      <c r="P10" s="84" t="s">
        <v>7</v>
      </c>
    </row>
    <row r="11" spans="1:18" ht="26.1" customHeight="1" x14ac:dyDescent="0.2">
      <c r="A11" s="89" t="s">
        <v>82</v>
      </c>
      <c r="B11" s="68"/>
      <c r="C11" s="69" t="s">
        <v>195</v>
      </c>
      <c r="D11" s="141">
        <v>43682</v>
      </c>
      <c r="E11" s="98" t="s">
        <v>67</v>
      </c>
      <c r="F11" s="99"/>
      <c r="G11" s="53">
        <v>43678</v>
      </c>
      <c r="H11" s="74"/>
      <c r="I11" s="104">
        <v>43682</v>
      </c>
      <c r="J11" s="98" t="s">
        <v>67</v>
      </c>
      <c r="K11" s="114">
        <v>43678</v>
      </c>
      <c r="L11" s="74"/>
      <c r="M11" s="142">
        <v>43684</v>
      </c>
      <c r="N11" s="143">
        <v>43709</v>
      </c>
      <c r="O11" s="142">
        <f t="shared" ref="O11:O16" si="0">N11+6</f>
        <v>43715</v>
      </c>
      <c r="P11" s="144">
        <f t="shared" ref="P11:P16" si="1">N11+7</f>
        <v>43716</v>
      </c>
      <c r="Q11" s="72" t="s">
        <v>29</v>
      </c>
    </row>
    <row r="12" spans="1:18" ht="26.1" customHeight="1" x14ac:dyDescent="0.2">
      <c r="A12" s="89" t="s">
        <v>36</v>
      </c>
      <c r="B12" s="68"/>
      <c r="C12" s="69" t="s">
        <v>196</v>
      </c>
      <c r="D12" s="70">
        <v>43684</v>
      </c>
      <c r="E12" s="98" t="s">
        <v>164</v>
      </c>
      <c r="F12" s="99" t="s">
        <v>33</v>
      </c>
      <c r="G12" s="53">
        <v>43682</v>
      </c>
      <c r="H12" s="74" t="s">
        <v>33</v>
      </c>
      <c r="I12" s="104">
        <v>43684</v>
      </c>
      <c r="J12" s="98" t="s">
        <v>164</v>
      </c>
      <c r="K12" s="114">
        <v>43682</v>
      </c>
      <c r="L12" s="74"/>
      <c r="M12" s="142">
        <v>43687</v>
      </c>
      <c r="N12" s="143">
        <v>43715</v>
      </c>
      <c r="O12" s="142">
        <f t="shared" si="0"/>
        <v>43721</v>
      </c>
      <c r="P12" s="144">
        <f t="shared" si="1"/>
        <v>43722</v>
      </c>
      <c r="Q12" s="72" t="s">
        <v>28</v>
      </c>
    </row>
    <row r="13" spans="1:18" ht="26.1" customHeight="1" x14ac:dyDescent="0.2">
      <c r="A13" s="89" t="s">
        <v>82</v>
      </c>
      <c r="B13" s="68"/>
      <c r="C13" s="69" t="s">
        <v>197</v>
      </c>
      <c r="D13" s="70">
        <v>43686</v>
      </c>
      <c r="E13" s="98" t="s">
        <v>201</v>
      </c>
      <c r="F13" s="99" t="s">
        <v>33</v>
      </c>
      <c r="G13" s="53">
        <v>43684</v>
      </c>
      <c r="H13" s="74" t="s">
        <v>33</v>
      </c>
      <c r="I13" s="104">
        <v>43686</v>
      </c>
      <c r="J13" s="98" t="s">
        <v>201</v>
      </c>
      <c r="K13" s="114">
        <v>43684</v>
      </c>
      <c r="L13" s="74"/>
      <c r="M13" s="142">
        <v>43689</v>
      </c>
      <c r="N13" s="143">
        <v>43715</v>
      </c>
      <c r="O13" s="142">
        <f t="shared" si="0"/>
        <v>43721</v>
      </c>
      <c r="P13" s="144">
        <f t="shared" si="1"/>
        <v>43722</v>
      </c>
      <c r="Q13" s="72"/>
    </row>
    <row r="14" spans="1:18" ht="26.1" customHeight="1" x14ac:dyDescent="0.2">
      <c r="A14" s="89" t="s">
        <v>36</v>
      </c>
      <c r="B14" s="68"/>
      <c r="C14" s="69" t="s">
        <v>198</v>
      </c>
      <c r="D14" s="70">
        <v>43689</v>
      </c>
      <c r="E14" s="98" t="s">
        <v>86</v>
      </c>
      <c r="F14" s="99"/>
      <c r="G14" s="53">
        <v>43685</v>
      </c>
      <c r="H14" s="74"/>
      <c r="I14" s="104">
        <v>43689</v>
      </c>
      <c r="J14" s="98" t="s">
        <v>86</v>
      </c>
      <c r="K14" s="115">
        <v>43685</v>
      </c>
      <c r="L14" s="102"/>
      <c r="M14" s="142">
        <v>43691</v>
      </c>
      <c r="N14" s="143">
        <v>43716</v>
      </c>
      <c r="O14" s="142">
        <f t="shared" si="0"/>
        <v>43722</v>
      </c>
      <c r="P14" s="144">
        <f t="shared" si="1"/>
        <v>43723</v>
      </c>
      <c r="Q14" s="72"/>
    </row>
    <row r="15" spans="1:18" ht="26.1" customHeight="1" x14ac:dyDescent="0.2">
      <c r="A15" s="89" t="s">
        <v>82</v>
      </c>
      <c r="B15" s="68"/>
      <c r="C15" s="69" t="s">
        <v>199</v>
      </c>
      <c r="D15" s="70">
        <v>43691</v>
      </c>
      <c r="E15" s="98" t="s">
        <v>168</v>
      </c>
      <c r="F15" s="99"/>
      <c r="G15" s="53">
        <v>43686</v>
      </c>
      <c r="H15" s="74"/>
      <c r="I15" s="104">
        <v>43691</v>
      </c>
      <c r="J15" s="98" t="s">
        <v>168</v>
      </c>
      <c r="K15" s="115">
        <v>43686</v>
      </c>
      <c r="L15" s="74"/>
      <c r="M15" s="142">
        <v>43694</v>
      </c>
      <c r="N15" s="143">
        <v>43722</v>
      </c>
      <c r="O15" s="142">
        <f t="shared" si="0"/>
        <v>43728</v>
      </c>
      <c r="P15" s="144">
        <f t="shared" si="1"/>
        <v>43729</v>
      </c>
      <c r="Q15" s="72"/>
    </row>
    <row r="16" spans="1:18" ht="26.1" customHeight="1" x14ac:dyDescent="0.2">
      <c r="A16" s="89" t="s">
        <v>36</v>
      </c>
      <c r="B16" s="68"/>
      <c r="C16" s="69" t="s">
        <v>200</v>
      </c>
      <c r="D16" s="70">
        <v>43693</v>
      </c>
      <c r="E16" s="98" t="s">
        <v>202</v>
      </c>
      <c r="F16" s="99"/>
      <c r="G16" s="53">
        <v>43691</v>
      </c>
      <c r="H16" s="74"/>
      <c r="I16" s="104">
        <v>43693</v>
      </c>
      <c r="J16" s="98" t="s">
        <v>202</v>
      </c>
      <c r="K16" s="115">
        <v>43691</v>
      </c>
      <c r="L16" s="74"/>
      <c r="M16" s="142">
        <v>43696</v>
      </c>
      <c r="N16" s="143">
        <v>43722</v>
      </c>
      <c r="O16" s="142">
        <f t="shared" si="0"/>
        <v>43728</v>
      </c>
      <c r="P16" s="144">
        <f t="shared" si="1"/>
        <v>43729</v>
      </c>
      <c r="Q16" s="72"/>
    </row>
    <row r="17" spans="1:17" ht="26.1" customHeight="1" x14ac:dyDescent="0.2">
      <c r="A17" s="89" t="s">
        <v>82</v>
      </c>
      <c r="B17" s="68"/>
      <c r="C17" s="69" t="s">
        <v>203</v>
      </c>
      <c r="D17" s="70">
        <v>43696</v>
      </c>
      <c r="E17" s="98" t="s">
        <v>91</v>
      </c>
      <c r="F17" s="99"/>
      <c r="G17" s="53">
        <v>43692</v>
      </c>
      <c r="H17" s="74"/>
      <c r="I17" s="70">
        <v>43696</v>
      </c>
      <c r="J17" s="98" t="s">
        <v>91</v>
      </c>
      <c r="K17" s="114">
        <v>43692</v>
      </c>
      <c r="L17" s="74"/>
      <c r="M17" s="142">
        <v>43698</v>
      </c>
      <c r="N17" s="143">
        <v>43723</v>
      </c>
      <c r="O17" s="142">
        <f t="shared" ref="O17:O22" si="2">N17+6</f>
        <v>43729</v>
      </c>
      <c r="P17" s="144">
        <f t="shared" ref="P17:P22" si="3">N17+7</f>
        <v>43730</v>
      </c>
      <c r="Q17" s="72"/>
    </row>
    <row r="18" spans="1:17" ht="26.1" customHeight="1" x14ac:dyDescent="0.2">
      <c r="A18" s="89" t="s">
        <v>36</v>
      </c>
      <c r="B18" s="68"/>
      <c r="C18" s="69" t="s">
        <v>204</v>
      </c>
      <c r="D18" s="70">
        <v>43698</v>
      </c>
      <c r="E18" s="98" t="s">
        <v>172</v>
      </c>
      <c r="F18" s="99"/>
      <c r="G18" s="53">
        <v>43696</v>
      </c>
      <c r="H18" s="74"/>
      <c r="I18" s="70">
        <v>43698</v>
      </c>
      <c r="J18" s="98" t="s">
        <v>172</v>
      </c>
      <c r="K18" s="115">
        <v>43696</v>
      </c>
      <c r="L18" s="74"/>
      <c r="M18" s="142">
        <v>43701</v>
      </c>
      <c r="N18" s="143">
        <v>43729</v>
      </c>
      <c r="O18" s="142">
        <f t="shared" si="2"/>
        <v>43735</v>
      </c>
      <c r="P18" s="144">
        <f t="shared" si="3"/>
        <v>43736</v>
      </c>
      <c r="Q18" s="72"/>
    </row>
    <row r="19" spans="1:17" ht="26.1" customHeight="1" x14ac:dyDescent="0.2">
      <c r="A19" s="89" t="s">
        <v>82</v>
      </c>
      <c r="B19" s="68"/>
      <c r="C19" s="69" t="s">
        <v>205</v>
      </c>
      <c r="D19" s="70">
        <v>43700</v>
      </c>
      <c r="E19" s="98" t="s">
        <v>209</v>
      </c>
      <c r="F19" s="99"/>
      <c r="G19" s="53">
        <v>43698</v>
      </c>
      <c r="H19" s="74"/>
      <c r="I19" s="70">
        <v>43700</v>
      </c>
      <c r="J19" s="98" t="s">
        <v>209</v>
      </c>
      <c r="K19" s="115">
        <v>43698</v>
      </c>
      <c r="L19" s="74"/>
      <c r="M19" s="142">
        <v>43703</v>
      </c>
      <c r="N19" s="143">
        <v>43729</v>
      </c>
      <c r="O19" s="142">
        <f t="shared" si="2"/>
        <v>43735</v>
      </c>
      <c r="P19" s="144">
        <f t="shared" si="3"/>
        <v>43736</v>
      </c>
      <c r="Q19" s="72"/>
    </row>
    <row r="20" spans="1:17" ht="26.1" customHeight="1" x14ac:dyDescent="0.2">
      <c r="A20" s="89" t="s">
        <v>36</v>
      </c>
      <c r="B20" s="68"/>
      <c r="C20" s="69" t="s">
        <v>206</v>
      </c>
      <c r="D20" s="159">
        <v>43703</v>
      </c>
      <c r="E20" s="160" t="s">
        <v>96</v>
      </c>
      <c r="F20" s="161"/>
      <c r="G20" s="162">
        <v>43699</v>
      </c>
      <c r="H20" s="163"/>
      <c r="I20" s="159">
        <v>43703</v>
      </c>
      <c r="J20" s="160" t="s">
        <v>96</v>
      </c>
      <c r="K20" s="168">
        <v>43699</v>
      </c>
      <c r="L20" s="163"/>
      <c r="M20" s="166">
        <v>43705</v>
      </c>
      <c r="N20" s="167">
        <v>43730</v>
      </c>
      <c r="O20" s="166">
        <f t="shared" si="2"/>
        <v>43736</v>
      </c>
      <c r="P20" s="144">
        <f t="shared" si="3"/>
        <v>43737</v>
      </c>
      <c r="Q20" s="72"/>
    </row>
    <row r="21" spans="1:17" ht="26.1" customHeight="1" x14ac:dyDescent="0.2">
      <c r="A21" s="89" t="s">
        <v>82</v>
      </c>
      <c r="B21" s="68"/>
      <c r="C21" s="69" t="s">
        <v>207</v>
      </c>
      <c r="D21" s="159">
        <v>43705</v>
      </c>
      <c r="E21" s="160" t="s">
        <v>178</v>
      </c>
      <c r="F21" s="161"/>
      <c r="G21" s="162">
        <v>43703</v>
      </c>
      <c r="H21" s="163"/>
      <c r="I21" s="159">
        <v>43705</v>
      </c>
      <c r="J21" s="160" t="s">
        <v>178</v>
      </c>
      <c r="K21" s="168">
        <v>43703</v>
      </c>
      <c r="L21" s="163"/>
      <c r="M21" s="166">
        <v>43708</v>
      </c>
      <c r="N21" s="167">
        <v>43736</v>
      </c>
      <c r="O21" s="166">
        <f t="shared" si="2"/>
        <v>43742</v>
      </c>
      <c r="P21" s="144">
        <f t="shared" si="3"/>
        <v>43743</v>
      </c>
      <c r="Q21" s="72"/>
    </row>
    <row r="22" spans="1:17" ht="26.1" customHeight="1" x14ac:dyDescent="0.2">
      <c r="A22" s="89" t="s">
        <v>36</v>
      </c>
      <c r="B22" s="68"/>
      <c r="C22" s="69" t="s">
        <v>208</v>
      </c>
      <c r="D22" s="159">
        <v>43707</v>
      </c>
      <c r="E22" s="160" t="s">
        <v>210</v>
      </c>
      <c r="F22" s="161"/>
      <c r="G22" s="162">
        <v>43705</v>
      </c>
      <c r="H22" s="163"/>
      <c r="I22" s="159">
        <v>43707</v>
      </c>
      <c r="J22" s="160" t="s">
        <v>210</v>
      </c>
      <c r="K22" s="168">
        <v>43705</v>
      </c>
      <c r="L22" s="163"/>
      <c r="M22" s="166">
        <v>43710</v>
      </c>
      <c r="N22" s="167">
        <v>43736</v>
      </c>
      <c r="O22" s="166">
        <f t="shared" si="2"/>
        <v>43742</v>
      </c>
      <c r="P22" s="144">
        <f t="shared" si="3"/>
        <v>43743</v>
      </c>
      <c r="Q22" s="72" t="s">
        <v>28</v>
      </c>
    </row>
    <row r="23" spans="1:17" ht="26.1" customHeight="1" x14ac:dyDescent="0.2">
      <c r="A23" s="89"/>
      <c r="B23" s="68"/>
      <c r="C23" s="69"/>
      <c r="D23" s="159"/>
      <c r="E23" s="160"/>
      <c r="F23" s="161"/>
      <c r="G23" s="162"/>
      <c r="H23" s="163"/>
      <c r="I23" s="164"/>
      <c r="J23" s="160"/>
      <c r="K23" s="165"/>
      <c r="L23" s="163"/>
      <c r="M23" s="166"/>
      <c r="N23" s="167"/>
      <c r="O23" s="166"/>
      <c r="P23" s="144"/>
      <c r="Q23" s="72" t="s">
        <v>28</v>
      </c>
    </row>
    <row r="24" spans="1:17" ht="26.1" customHeight="1" x14ac:dyDescent="0.2">
      <c r="A24" s="89"/>
      <c r="B24" s="68"/>
      <c r="C24" s="69"/>
      <c r="D24" s="159"/>
      <c r="E24" s="160"/>
      <c r="F24" s="161"/>
      <c r="G24" s="162"/>
      <c r="H24" s="163"/>
      <c r="I24" s="164"/>
      <c r="J24" s="160"/>
      <c r="K24" s="165"/>
      <c r="L24" s="163"/>
      <c r="M24" s="166"/>
      <c r="N24" s="167"/>
      <c r="O24" s="166"/>
      <c r="P24" s="144"/>
      <c r="Q24" s="72"/>
    </row>
    <row r="25" spans="1:17" ht="26.1" customHeight="1" x14ac:dyDescent="0.2">
      <c r="A25" s="67"/>
      <c r="B25" s="18"/>
      <c r="C25" s="9"/>
      <c r="D25" s="118"/>
      <c r="E25" s="119"/>
      <c r="F25" s="120"/>
      <c r="G25" s="54"/>
      <c r="H25" s="75"/>
      <c r="I25" s="118"/>
      <c r="J25" s="119"/>
      <c r="K25" s="54"/>
      <c r="L25" s="75"/>
      <c r="M25" s="54"/>
      <c r="N25" s="121"/>
      <c r="O25" s="54"/>
      <c r="P25" s="122"/>
      <c r="Q25" s="72"/>
    </row>
    <row r="26" spans="1:17" ht="26.1" customHeight="1" x14ac:dyDescent="0.2">
      <c r="A26" s="67"/>
      <c r="B26" s="18"/>
      <c r="C26" s="9"/>
      <c r="D26" s="118"/>
      <c r="E26" s="119"/>
      <c r="F26" s="120"/>
      <c r="G26" s="54"/>
      <c r="H26" s="75"/>
      <c r="I26" s="118"/>
      <c r="J26" s="119"/>
      <c r="K26" s="54"/>
      <c r="L26" s="75"/>
      <c r="M26" s="54"/>
      <c r="N26" s="121"/>
      <c r="O26" s="54"/>
      <c r="P26" s="122"/>
      <c r="Q26" s="72"/>
    </row>
    <row r="27" spans="1:17" ht="26.1" customHeight="1" x14ac:dyDescent="0.2">
      <c r="A27" s="42" t="s">
        <v>1</v>
      </c>
      <c r="B27" s="43"/>
      <c r="C27" s="44"/>
      <c r="D27" s="45"/>
      <c r="E27" s="45"/>
      <c r="F27" s="45"/>
      <c r="G27" s="45"/>
      <c r="H27" s="51"/>
      <c r="I27" s="118"/>
      <c r="J27" s="119"/>
      <c r="K27" s="54"/>
      <c r="L27" s="75"/>
      <c r="M27" s="54"/>
      <c r="N27" s="121"/>
      <c r="O27" s="54"/>
      <c r="P27" s="122"/>
      <c r="Q27" s="72"/>
    </row>
    <row r="28" spans="1:17" ht="26.1" customHeight="1" x14ac:dyDescent="0.2">
      <c r="A28" s="106" t="s">
        <v>18</v>
      </c>
      <c r="B28" s="2"/>
      <c r="C28" s="2"/>
      <c r="D28" s="46"/>
      <c r="E28" s="2" t="s">
        <v>33</v>
      </c>
      <c r="F28" s="29"/>
      <c r="G28" s="46"/>
      <c r="H28" s="52"/>
      <c r="I28" s="118"/>
      <c r="J28" s="119"/>
      <c r="K28" s="54"/>
      <c r="L28" s="75"/>
      <c r="M28" s="54"/>
      <c r="N28" s="121"/>
      <c r="O28" s="54"/>
      <c r="P28" s="122"/>
      <c r="Q28" s="72"/>
    </row>
    <row r="29" spans="1:17" ht="26.1" customHeight="1" x14ac:dyDescent="0.2">
      <c r="A29" s="49" t="s">
        <v>17</v>
      </c>
      <c r="B29" s="27"/>
      <c r="C29" s="28"/>
      <c r="D29" s="50" t="s">
        <v>33</v>
      </c>
      <c r="E29" s="2"/>
      <c r="F29" s="2"/>
      <c r="G29" s="29"/>
      <c r="H29" s="52"/>
      <c r="I29" s="118"/>
      <c r="J29" s="119"/>
      <c r="K29" s="54"/>
      <c r="L29" s="75"/>
      <c r="M29" s="54"/>
      <c r="N29" s="121"/>
      <c r="O29" s="54"/>
      <c r="P29" s="122"/>
      <c r="Q29" s="72"/>
    </row>
    <row r="30" spans="1:17" ht="26.1" customHeight="1" x14ac:dyDescent="0.2">
      <c r="A30" s="62" t="s">
        <v>33</v>
      </c>
      <c r="B30" s="63"/>
      <c r="C30" s="64"/>
      <c r="D30" s="65"/>
      <c r="E30" s="47"/>
      <c r="F30" s="47"/>
      <c r="G30" s="66"/>
      <c r="H30" s="48"/>
      <c r="I30" s="118"/>
      <c r="J30" s="119"/>
      <c r="K30" s="54"/>
      <c r="L30" s="75"/>
      <c r="M30" s="54"/>
      <c r="N30" s="121"/>
      <c r="O30" s="54"/>
      <c r="P30" s="122"/>
      <c r="Q30" s="72"/>
    </row>
    <row r="31" spans="1:17" ht="26.25" customHeight="1" x14ac:dyDescent="0.2">
      <c r="A31" s="67"/>
      <c r="B31" s="18"/>
      <c r="C31" s="9"/>
      <c r="D31" s="54"/>
      <c r="E31" s="55"/>
      <c r="F31" s="78"/>
      <c r="G31" s="54"/>
      <c r="H31" s="75"/>
      <c r="I31" s="75"/>
      <c r="J31" s="75"/>
      <c r="K31" s="75"/>
      <c r="L31" s="75"/>
      <c r="M31" s="75"/>
      <c r="N31" s="54"/>
      <c r="O31" s="54"/>
      <c r="P31" s="54"/>
      <c r="Q31" s="72"/>
    </row>
    <row r="32" spans="1:17" ht="26.25" customHeight="1" x14ac:dyDescent="0.2">
      <c r="A32" s="145" t="s">
        <v>69</v>
      </c>
      <c r="B32" s="145"/>
      <c r="C32" s="4"/>
      <c r="D32" s="4"/>
      <c r="E32" s="4"/>
      <c r="F32" s="4"/>
      <c r="G32" s="4"/>
      <c r="H32" s="4"/>
      <c r="I32" s="4"/>
      <c r="J32" s="146"/>
      <c r="K32" s="146"/>
      <c r="L32" s="147"/>
      <c r="M32" s="147"/>
      <c r="N32" s="147"/>
      <c r="O32" s="146"/>
      <c r="P32" s="147"/>
      <c r="Q32" s="72"/>
    </row>
    <row r="33" spans="1:34" ht="26.25" customHeight="1" x14ac:dyDescent="0.2">
      <c r="A33" s="145"/>
      <c r="B33" s="148" t="s">
        <v>70</v>
      </c>
      <c r="C33" s="149" t="s">
        <v>71</v>
      </c>
      <c r="D33" s="4"/>
      <c r="E33" s="4"/>
      <c r="F33" s="4"/>
      <c r="G33" s="148"/>
      <c r="H33" s="4"/>
      <c r="I33" s="4"/>
      <c r="J33" s="146"/>
      <c r="K33" s="150" t="s">
        <v>75</v>
      </c>
      <c r="L33" s="147"/>
      <c r="M33" s="146" t="s">
        <v>79</v>
      </c>
      <c r="N33" s="147"/>
      <c r="O33" s="147"/>
      <c r="P33" s="147"/>
      <c r="Q33" s="72"/>
    </row>
    <row r="34" spans="1:34" s="2" customFormat="1" ht="26.25" customHeight="1" x14ac:dyDescent="0.2">
      <c r="A34" s="93"/>
      <c r="B34" s="93"/>
      <c r="C34" s="149" t="s">
        <v>72</v>
      </c>
      <c r="D34" s="4"/>
      <c r="E34" s="4"/>
      <c r="F34" s="4"/>
      <c r="G34" s="148"/>
      <c r="H34" s="4"/>
      <c r="I34" s="4"/>
      <c r="J34" s="146"/>
      <c r="K34" s="146"/>
      <c r="L34" s="4"/>
      <c r="M34" s="146" t="s">
        <v>189</v>
      </c>
      <c r="N34" s="4"/>
      <c r="O34" s="4"/>
      <c r="P34" s="4"/>
      <c r="Q34"/>
      <c r="R34"/>
    </row>
    <row r="35" spans="1:34" s="33" customFormat="1" ht="26.25" customHeight="1" x14ac:dyDescent="0.2">
      <c r="A35" s="151"/>
      <c r="B35" s="151"/>
      <c r="C35" s="145" t="s">
        <v>73</v>
      </c>
      <c r="D35" s="4"/>
      <c r="E35" s="4"/>
      <c r="F35" s="4"/>
      <c r="G35" s="148"/>
      <c r="H35" s="4"/>
      <c r="I35" s="4"/>
      <c r="J35" s="152"/>
      <c r="K35" s="145"/>
      <c r="L35" s="22"/>
      <c r="M35" s="145" t="s">
        <v>77</v>
      </c>
      <c r="N35" s="22"/>
      <c r="O35" s="153"/>
      <c r="P35" s="22"/>
      <c r="Q35"/>
      <c r="R35"/>
      <c r="S35"/>
      <c r="T35"/>
      <c r="U35"/>
      <c r="V35"/>
      <c r="W35"/>
      <c r="X35" s="15"/>
      <c r="Y35" s="15"/>
      <c r="Z35" s="15"/>
      <c r="AA35"/>
      <c r="AB35"/>
      <c r="AC35"/>
      <c r="AD35"/>
      <c r="AE35"/>
      <c r="AF35"/>
      <c r="AG35" s="90"/>
      <c r="AH35" s="90"/>
    </row>
    <row r="36" spans="1:34" s="33" customFormat="1" ht="26.25" customHeight="1" x14ac:dyDescent="0.2">
      <c r="A36" s="145"/>
      <c r="B36" s="145"/>
      <c r="C36" s="145" t="s">
        <v>74</v>
      </c>
      <c r="D36" s="96"/>
      <c r="E36" s="96"/>
      <c r="F36" s="154"/>
      <c r="G36" s="4"/>
      <c r="H36" s="4"/>
      <c r="I36" s="4"/>
      <c r="J36" s="152"/>
      <c r="K36" s="145"/>
      <c r="L36" s="22"/>
      <c r="M36" s="145" t="s">
        <v>78</v>
      </c>
      <c r="N36" s="22"/>
      <c r="O36" s="153"/>
      <c r="P36" s="22"/>
      <c r="Q36" s="5"/>
      <c r="R36" s="5"/>
      <c r="S36"/>
      <c r="T36" s="91"/>
      <c r="U36"/>
      <c r="V36"/>
      <c r="W36"/>
      <c r="X36" s="15"/>
      <c r="Y36" s="15"/>
      <c r="Z36" s="15"/>
      <c r="AA36" s="91"/>
      <c r="AB36"/>
      <c r="AC36"/>
      <c r="AD36"/>
      <c r="AE36" s="92"/>
      <c r="AF36" s="1"/>
      <c r="AG36" s="90"/>
      <c r="AH36" s="90"/>
    </row>
    <row r="37" spans="1:34" s="59" customFormat="1" ht="26.25" customHeight="1" x14ac:dyDescent="0.2">
      <c r="A37" s="18"/>
      <c r="B37" s="56"/>
      <c r="C37" s="22"/>
      <c r="D37" s="155"/>
      <c r="E37" s="156"/>
      <c r="F37" s="156"/>
      <c r="G37" s="155"/>
      <c r="H37" s="157"/>
      <c r="I37" s="157"/>
      <c r="J37" s="157"/>
      <c r="K37" s="157"/>
      <c r="L37" s="157"/>
      <c r="M37" s="157"/>
      <c r="N37" s="155"/>
      <c r="O37" s="158"/>
      <c r="P37" s="158"/>
    </row>
    <row r="38" spans="1:34" s="59" customFormat="1" ht="26.25" customHeight="1" x14ac:dyDescent="0.2">
      <c r="A38" s="18" t="s">
        <v>105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106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107</v>
      </c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 t="s">
        <v>108</v>
      </c>
      <c r="B41" s="18"/>
      <c r="C41" s="9"/>
      <c r="D41" s="60"/>
      <c r="E41" s="61"/>
      <c r="F41" s="41"/>
      <c r="G41" s="60"/>
      <c r="H41" s="40"/>
      <c r="I41" s="40"/>
      <c r="J41" s="40"/>
      <c r="K41" s="40"/>
      <c r="L41" s="40"/>
      <c r="M41" s="40"/>
      <c r="N41" s="60"/>
      <c r="O41" s="34"/>
    </row>
    <row r="42" spans="1:34" ht="26.25" customHeight="1" x14ac:dyDescent="0.2">
      <c r="A42" s="18"/>
      <c r="B42" s="56"/>
      <c r="C42" s="22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59"/>
      <c r="P42" s="59"/>
      <c r="Q42" s="59"/>
      <c r="R42" s="59"/>
    </row>
  </sheetData>
  <mergeCells count="10">
    <mergeCell ref="A1:G3"/>
    <mergeCell ref="Q4:R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R3" r:id="rId1" xr:uid="{00000000-0004-0000-06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36</vt:i4>
      </vt:variant>
    </vt:vector>
  </HeadingPairs>
  <TitlesOfParts>
    <vt:vector size="83" baseType="lpstr">
      <vt:lpstr>COVER</vt:lpstr>
      <vt:lpstr>3月</vt:lpstr>
      <vt:lpstr>4月 </vt:lpstr>
      <vt:lpstr>5月</vt:lpstr>
      <vt:lpstr>6月 </vt:lpstr>
      <vt:lpstr>7月  </vt:lpstr>
      <vt:lpstr>9月  </vt:lpstr>
      <vt:lpstr>10月 </vt:lpstr>
      <vt:lpstr>8月 </vt:lpstr>
      <vt:lpstr>11月</vt:lpstr>
      <vt:lpstr>12月</vt:lpstr>
      <vt:lpstr>2020年1月</vt:lpstr>
      <vt:lpstr>2020年2月</vt:lpstr>
      <vt:lpstr>2020年3月</vt:lpstr>
      <vt:lpstr>2020年4月</vt:lpstr>
      <vt:lpstr>2020年6月</vt:lpstr>
      <vt:lpstr>6月  インターナショナル</vt:lpstr>
      <vt:lpstr>Sheet1</vt:lpstr>
      <vt:lpstr>7月　インターナショナル </vt:lpstr>
      <vt:lpstr>2020年8月</vt:lpstr>
      <vt:lpstr>2020年９月</vt:lpstr>
      <vt:lpstr>2020年10月</vt:lpstr>
      <vt:lpstr>2020年11月</vt:lpstr>
      <vt:lpstr>2020年12月</vt:lpstr>
      <vt:lpstr>2021年1月</vt:lpstr>
      <vt:lpstr>2021年2月</vt:lpstr>
      <vt:lpstr>2021年3</vt:lpstr>
      <vt:lpstr>2021年4月</vt:lpstr>
      <vt:lpstr>2021年5月</vt:lpstr>
      <vt:lpstr>2021年6月</vt:lpstr>
      <vt:lpstr>2021年6月 (2)</vt:lpstr>
      <vt:lpstr>2021年7月</vt:lpstr>
      <vt:lpstr>2021年8月</vt:lpstr>
      <vt:lpstr>2021年9月</vt:lpstr>
      <vt:lpstr>2021年9-10月</vt:lpstr>
      <vt:lpstr>2021年10-11月</vt:lpstr>
      <vt:lpstr>2021年11‐12月</vt:lpstr>
      <vt:lpstr>2021年12月 -2022年１月</vt:lpstr>
      <vt:lpstr>2022年1月 -2022年2月 </vt:lpstr>
      <vt:lpstr>2022年1月 -2022年2月  (REVISED)</vt:lpstr>
      <vt:lpstr>2022年4月</vt:lpstr>
      <vt:lpstr>2022年5月</vt:lpstr>
      <vt:lpstr>2022年6月</vt:lpstr>
      <vt:lpstr>Sheet6</vt:lpstr>
      <vt:lpstr>Sheet3</vt:lpstr>
      <vt:lpstr>Sheet2</vt:lpstr>
      <vt:lpstr>Sheet4</vt:lpstr>
      <vt:lpstr>'10月 '!Print_Area</vt:lpstr>
      <vt:lpstr>'11月'!Print_Area</vt:lpstr>
      <vt:lpstr>'12月'!Print_Area</vt:lpstr>
      <vt:lpstr>'2020年10月'!Print_Area</vt:lpstr>
      <vt:lpstr>'2020年1月'!Print_Area</vt:lpstr>
      <vt:lpstr>'2020年2月'!Print_Area</vt:lpstr>
      <vt:lpstr>'2020年3月'!Print_Area</vt:lpstr>
      <vt:lpstr>'2020年4月'!Print_Area</vt:lpstr>
      <vt:lpstr>'2020年6月'!Print_Area</vt:lpstr>
      <vt:lpstr>'2020年8月'!Print_Area</vt:lpstr>
      <vt:lpstr>'2020年９月'!Print_Area</vt:lpstr>
      <vt:lpstr>'2021年10-11月'!Print_Area</vt:lpstr>
      <vt:lpstr>'2021年11‐12月'!Print_Area</vt:lpstr>
      <vt:lpstr>'2021年12月 -2022年１月'!Print_Area</vt:lpstr>
      <vt:lpstr>'2021年5月'!Print_Area</vt:lpstr>
      <vt:lpstr>'2021年6月'!Print_Area</vt:lpstr>
      <vt:lpstr>'2021年6月 (2)'!Print_Area</vt:lpstr>
      <vt:lpstr>'2021年7月'!Print_Area</vt:lpstr>
      <vt:lpstr>'2021年8月'!Print_Area</vt:lpstr>
      <vt:lpstr>'2021年9-10月'!Print_Area</vt:lpstr>
      <vt:lpstr>'2021年9月'!Print_Area</vt:lpstr>
      <vt:lpstr>'2022年1月 -2022年2月 '!Print_Area</vt:lpstr>
      <vt:lpstr>'2022年1月 -2022年2月  (REVISED)'!Print_Area</vt:lpstr>
      <vt:lpstr>'2022年4月'!Print_Area</vt:lpstr>
      <vt:lpstr>'2022年5月'!Print_Area</vt:lpstr>
      <vt:lpstr>'2022年6月'!Print_Area</vt:lpstr>
      <vt:lpstr>'3月'!Print_Area</vt:lpstr>
      <vt:lpstr>'4月 '!Print_Area</vt:lpstr>
      <vt:lpstr>'5月'!Print_Area</vt:lpstr>
      <vt:lpstr>'6月 '!Print_Area</vt:lpstr>
      <vt:lpstr>'6月  インターナショナル'!Print_Area</vt:lpstr>
      <vt:lpstr>'7月  '!Print_Area</vt:lpstr>
      <vt:lpstr>'7月　インターナショナル '!Print_Area</vt:lpstr>
      <vt:lpstr>'8月 '!Print_Area</vt:lpstr>
      <vt:lpstr>'9月  '!Print_Area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マリーンスター株式会社</dc:creator>
  <cp:lastModifiedBy>Yasuko</cp:lastModifiedBy>
  <cp:lastPrinted>2022-05-26T07:25:24Z</cp:lastPrinted>
  <dcterms:created xsi:type="dcterms:W3CDTF">2002-09-17T07:49:11Z</dcterms:created>
  <dcterms:modified xsi:type="dcterms:W3CDTF">2022-05-26T07:25:35Z</dcterms:modified>
</cp:coreProperties>
</file>